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workbookPr/>
  <mc:AlternateContent xmlns:mc="http://schemas.openxmlformats.org/markup-compatibility/2006">
    <mc:Choice Requires="x15">
      <x15ac:absPath xmlns:x15ac="http://schemas.microsoft.com/office/spreadsheetml/2010/11/ac" url="C:\Users\frida.ottemo\Downloads\"/>
    </mc:Choice>
  </mc:AlternateContent>
  <xr:revisionPtr revIDLastSave="0" documentId="8_{8D5E4876-083C-4848-A005-C4E4858275BF}" xr6:coauthVersionLast="47" xr6:coauthVersionMax="47" xr10:uidLastSave="{00000000-0000-0000-0000-000000000000}"/>
  <bookViews>
    <workbookView xWindow="-120" yWindow="-120" windowWidth="38640" windowHeight="21240" tabRatio="676" activeTab="1" xr2:uid="{71DA0F3B-D592-4E90-A3B7-B72F3DB43470}"/>
  </bookViews>
  <sheets>
    <sheet name="Innledning" sheetId="10" r:id="rId1"/>
    <sheet name="Oppsummering" sheetId="13" r:id="rId2"/>
    <sheet name="Oppsummering (2)" sheetId="18" state="hidden" r:id="rId3"/>
  </sheets>
  <externalReferences>
    <externalReference r:id="rId4"/>
  </externalReferences>
  <definedNames>
    <definedName name="dør">[1]China!$C$5</definedName>
    <definedName name="h">[1]China!$C$4</definedName>
    <definedName name="l">[1]China!$C$3</definedName>
    <definedName name="mod">[1]Norway!$D$5</definedName>
    <definedName name="vindu">[1]China!$C$6</definedName>
    <definedName name="w">[1]China!$C$2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5" i="13" l="1"/>
  <c r="U15" i="13"/>
  <c r="AA56" i="13"/>
  <c r="Z56" i="13"/>
  <c r="U56" i="13"/>
  <c r="V56" i="13" s="1"/>
  <c r="AA82" i="13"/>
  <c r="AA81" i="13" s="1"/>
  <c r="Z82" i="13"/>
  <c r="Z81" i="13" s="1"/>
  <c r="Z87" i="13"/>
  <c r="Z76" i="13"/>
  <c r="Z71" i="13"/>
  <c r="Z67" i="13"/>
  <c r="Z66" i="13"/>
  <c r="Z64" i="13"/>
  <c r="Z55" i="13"/>
  <c r="Z54" i="13"/>
  <c r="Z52" i="13"/>
  <c r="Z51" i="13"/>
  <c r="Z50" i="13"/>
  <c r="Z48" i="13"/>
  <c r="Z47" i="13"/>
  <c r="Z46" i="13"/>
  <c r="Z42" i="13"/>
  <c r="Z41" i="13"/>
  <c r="Z23" i="13"/>
  <c r="U10" i="13"/>
  <c r="V10" i="13" s="1"/>
  <c r="U9" i="13"/>
  <c r="V9" i="13" s="1"/>
  <c r="U80" i="13"/>
  <c r="V80" i="13" s="1"/>
  <c r="Z65" i="13" l="1"/>
  <c r="D62" i="13"/>
  <c r="D41" i="13"/>
  <c r="D42" i="13" s="1"/>
  <c r="C41" i="13"/>
  <c r="C42" i="13" s="1"/>
  <c r="D36" i="13"/>
  <c r="AA54" i="13"/>
  <c r="U82" i="13"/>
  <c r="V82" i="13" s="1"/>
  <c r="F44" i="13"/>
  <c r="Z44" i="13" s="1"/>
  <c r="F31" i="13"/>
  <c r="Z31" i="13" s="1"/>
  <c r="F22" i="13"/>
  <c r="Z22" i="13" s="1"/>
  <c r="F21" i="13"/>
  <c r="Z21" i="13" s="1"/>
  <c r="F20" i="13"/>
  <c r="Z20" i="13" s="1"/>
  <c r="F19" i="13"/>
  <c r="Z19" i="13" s="1"/>
  <c r="AA22" i="13"/>
  <c r="U22" i="13"/>
  <c r="V22" i="13" s="1"/>
  <c r="AA21" i="13"/>
  <c r="U21" i="13"/>
  <c r="V21" i="13" s="1"/>
  <c r="C62" i="13"/>
  <c r="Z75" i="13"/>
  <c r="AA17" i="13"/>
  <c r="AA16" i="13" s="1"/>
  <c r="AA19" i="13"/>
  <c r="AA18" i="13" s="1"/>
  <c r="AA20" i="13"/>
  <c r="AA23" i="13"/>
  <c r="AA25" i="13"/>
  <c r="AA24" i="13" s="1"/>
  <c r="AA31" i="13"/>
  <c r="AA30" i="13" s="1"/>
  <c r="AA32" i="13"/>
  <c r="AA34" i="13"/>
  <c r="AA33" i="13" s="1"/>
  <c r="AA35" i="13"/>
  <c r="AA41" i="13"/>
  <c r="AA40" i="13" s="1"/>
  <c r="AA42" i="13"/>
  <c r="AA44" i="13"/>
  <c r="AA43" i="13" s="1"/>
  <c r="AA46" i="13"/>
  <c r="AA45" i="13" s="1"/>
  <c r="AA47" i="13"/>
  <c r="AA48" i="13"/>
  <c r="AA50" i="13"/>
  <c r="AA49" i="13" s="1"/>
  <c r="AA51" i="13"/>
  <c r="AA52" i="13"/>
  <c r="AA55" i="13"/>
  <c r="AA63" i="13"/>
  <c r="AA62" i="13" s="1"/>
  <c r="AA64" i="13"/>
  <c r="AA66" i="13"/>
  <c r="AA67" i="13"/>
  <c r="AA65" i="13" s="1"/>
  <c r="AA71" i="13"/>
  <c r="AA76" i="13"/>
  <c r="AA75" i="13" s="1"/>
  <c r="AA84" i="13"/>
  <c r="AA85" i="13"/>
  <c r="AA87" i="13"/>
  <c r="AA88" i="13"/>
  <c r="U11" i="13"/>
  <c r="V11" i="13" s="1"/>
  <c r="U13" i="13"/>
  <c r="V13" i="13" s="1"/>
  <c r="U17" i="13"/>
  <c r="V17" i="13" s="1"/>
  <c r="U19" i="13"/>
  <c r="V19" i="13" s="1"/>
  <c r="U20" i="13"/>
  <c r="V20" i="13" s="1"/>
  <c r="U23" i="13"/>
  <c r="V23" i="13" s="1"/>
  <c r="U25" i="13"/>
  <c r="V25" i="13" s="1"/>
  <c r="U26" i="13"/>
  <c r="V26" i="13" s="1"/>
  <c r="U27" i="13"/>
  <c r="V27" i="13" s="1"/>
  <c r="U29" i="13"/>
  <c r="V29" i="13" s="1"/>
  <c r="U31" i="13"/>
  <c r="V31" i="13" s="1"/>
  <c r="U32" i="13"/>
  <c r="V32" i="13" s="1"/>
  <c r="U34" i="13"/>
  <c r="V34" i="13" s="1"/>
  <c r="U35" i="13"/>
  <c r="V35" i="13" s="1"/>
  <c r="U37" i="13"/>
  <c r="V37" i="13" s="1"/>
  <c r="U38" i="13"/>
  <c r="V38" i="13" s="1"/>
  <c r="U39" i="13"/>
  <c r="V39" i="13" s="1"/>
  <c r="U41" i="13"/>
  <c r="V41" i="13" s="1"/>
  <c r="U42" i="13"/>
  <c r="V42" i="13" s="1"/>
  <c r="U44" i="13"/>
  <c r="V44" i="13" s="1"/>
  <c r="U46" i="13"/>
  <c r="V46" i="13" s="1"/>
  <c r="U47" i="13"/>
  <c r="V47" i="13" s="1"/>
  <c r="U48" i="13"/>
  <c r="V48" i="13" s="1"/>
  <c r="U50" i="13"/>
  <c r="V50" i="13" s="1"/>
  <c r="U51" i="13"/>
  <c r="V51" i="13" s="1"/>
  <c r="U52" i="13"/>
  <c r="V52" i="13" s="1"/>
  <c r="U53" i="13"/>
  <c r="V53" i="13" s="1"/>
  <c r="U54" i="13"/>
  <c r="V54" i="13" s="1"/>
  <c r="U55" i="13"/>
  <c r="V55" i="13" s="1"/>
  <c r="U58" i="13"/>
  <c r="V58" i="13" s="1"/>
  <c r="U59" i="13"/>
  <c r="V59" i="13" s="1"/>
  <c r="U61" i="13"/>
  <c r="V61" i="13" s="1"/>
  <c r="U63" i="13"/>
  <c r="V63" i="13" s="1"/>
  <c r="U64" i="13"/>
  <c r="V64" i="13" s="1"/>
  <c r="U66" i="13"/>
  <c r="V66" i="13" s="1"/>
  <c r="U67" i="13"/>
  <c r="V67" i="13" s="1"/>
  <c r="U68" i="13"/>
  <c r="V68" i="13" s="1"/>
  <c r="U69" i="13"/>
  <c r="V69" i="13" s="1"/>
  <c r="U70" i="13"/>
  <c r="V70" i="13" s="1"/>
  <c r="U71" i="13"/>
  <c r="V71" i="13" s="1"/>
  <c r="U72" i="13"/>
  <c r="V72" i="13" s="1"/>
  <c r="U74" i="13"/>
  <c r="V74" i="13" s="1"/>
  <c r="U76" i="13"/>
  <c r="V76" i="13" s="1"/>
  <c r="U78" i="13"/>
  <c r="V78" i="13" s="1"/>
  <c r="U84" i="13"/>
  <c r="V84" i="13" s="1"/>
  <c r="U85" i="13"/>
  <c r="V85" i="13" s="1"/>
  <c r="U87" i="13"/>
  <c r="V87" i="13" s="1"/>
  <c r="U88" i="13"/>
  <c r="V88" i="13" s="1"/>
  <c r="U7" i="13"/>
  <c r="V7" i="13" s="1"/>
  <c r="U5" i="13"/>
  <c r="V5" i="13" s="1"/>
  <c r="Z18" i="13" l="1"/>
  <c r="Z40" i="13"/>
  <c r="Z45" i="13"/>
  <c r="Z49" i="13"/>
  <c r="F35" i="13" l="1"/>
  <c r="Z35" i="13" s="1"/>
  <c r="F13" i="13"/>
  <c r="F32" i="13"/>
  <c r="Z32" i="13" s="1"/>
  <c r="F26" i="13"/>
  <c r="F34" i="13"/>
  <c r="F78" i="13"/>
  <c r="F25" i="13"/>
  <c r="F5" i="13"/>
  <c r="C36" i="13"/>
  <c r="D33" i="13"/>
  <c r="F17" i="13"/>
  <c r="Z17" i="13" s="1"/>
  <c r="Z16" i="13" s="1"/>
  <c r="D77" i="13"/>
  <c r="C77" i="13"/>
  <c r="D79" i="13"/>
  <c r="C79" i="13"/>
  <c r="C75" i="13"/>
  <c r="F85" i="13"/>
  <c r="Z85" i="13" s="1"/>
  <c r="C83" i="13"/>
  <c r="C86" i="13"/>
  <c r="D86" i="13"/>
  <c r="Z43" i="13"/>
  <c r="F63" i="13"/>
  <c r="F7" i="13"/>
  <c r="F84" i="13"/>
  <c r="Z84" i="13" s="1"/>
  <c r="D28" i="13"/>
  <c r="C28" i="13"/>
  <c r="Z34" i="13" l="1"/>
  <c r="Z33" i="13" s="1"/>
  <c r="Z88" i="13"/>
  <c r="Z63" i="13"/>
  <c r="Z62" i="13" s="1"/>
  <c r="Z25" i="13"/>
  <c r="Z24" i="13" s="1"/>
  <c r="Z30" i="13"/>
  <c r="D75" i="13"/>
  <c r="D73" i="13"/>
  <c r="C73" i="13"/>
  <c r="D60" i="13"/>
  <c r="C60" i="13"/>
  <c r="D57" i="13"/>
  <c r="C57" i="13"/>
  <c r="D30" i="13"/>
  <c r="C30" i="13"/>
  <c r="D24" i="13"/>
  <c r="C24" i="13"/>
  <c r="D18" i="13"/>
  <c r="C18" i="13"/>
  <c r="D16" i="13"/>
  <c r="C16" i="13"/>
  <c r="D12" i="13"/>
  <c r="C12" i="13"/>
  <c r="D8" i="13"/>
  <c r="C8" i="13"/>
  <c r="D6" i="13"/>
  <c r="C6" i="13"/>
  <c r="D4" i="13"/>
  <c r="C4" i="13"/>
  <c r="AG70" i="18"/>
  <c r="AF70" i="18"/>
  <c r="Z70" i="18"/>
  <c r="AA70" i="18" s="1"/>
  <c r="AG69" i="18"/>
  <c r="AF69" i="18"/>
  <c r="AA69" i="18"/>
  <c r="Z69" i="18"/>
  <c r="AG68" i="18"/>
  <c r="AF68" i="18"/>
  <c r="Z68" i="18"/>
  <c r="AA68" i="18" s="1"/>
  <c r="AG67" i="18"/>
  <c r="AA67" i="18"/>
  <c r="Z67" i="18"/>
  <c r="AG66" i="18"/>
  <c r="AF66" i="18"/>
  <c r="AA66" i="18"/>
  <c r="Z66" i="18"/>
  <c r="AG65" i="18"/>
  <c r="Z65" i="18"/>
  <c r="AA65" i="18" s="1"/>
  <c r="E65" i="18"/>
  <c r="AF65" i="18" s="1"/>
  <c r="AG64" i="18"/>
  <c r="Z64" i="18"/>
  <c r="AA64" i="18" s="1"/>
  <c r="E64" i="18"/>
  <c r="AF64" i="18" s="1"/>
  <c r="AG63" i="18"/>
  <c r="AF63" i="18"/>
  <c r="Z63" i="18"/>
  <c r="AA63" i="18" s="1"/>
  <c r="E63" i="18"/>
  <c r="AG62" i="18"/>
  <c r="AF62" i="18"/>
  <c r="Z62" i="18"/>
  <c r="AA62" i="18" s="1"/>
  <c r="E62" i="18"/>
  <c r="AG61" i="18"/>
  <c r="AA61" i="18"/>
  <c r="Z61" i="18"/>
  <c r="E61" i="18"/>
  <c r="AF61" i="18" s="1"/>
  <c r="AG60" i="18"/>
  <c r="AF60" i="18"/>
  <c r="Z60" i="18"/>
  <c r="AA60" i="18" s="1"/>
  <c r="AG59" i="18"/>
  <c r="AF59" i="18"/>
  <c r="AA59" i="18"/>
  <c r="Z59" i="18"/>
  <c r="AG58" i="18"/>
  <c r="AF58" i="18"/>
  <c r="AA58" i="18"/>
  <c r="Z58" i="18"/>
  <c r="AG57" i="18"/>
  <c r="AF57" i="18"/>
  <c r="AA57" i="18"/>
  <c r="Z57" i="18"/>
  <c r="AG56" i="18"/>
  <c r="Z56" i="18"/>
  <c r="AA56" i="18" s="1"/>
  <c r="E56" i="18"/>
  <c r="AF56" i="18" s="1"/>
  <c r="AG55" i="18"/>
  <c r="AF55" i="18"/>
  <c r="Z55" i="18"/>
  <c r="AA55" i="18" s="1"/>
  <c r="AG54" i="18"/>
  <c r="AF54" i="18"/>
  <c r="Z54" i="18"/>
  <c r="AA54" i="18" s="1"/>
  <c r="AG53" i="18"/>
  <c r="Z53" i="18"/>
  <c r="AA53" i="18" s="1"/>
  <c r="E53" i="18"/>
  <c r="AF53" i="18" s="1"/>
  <c r="AG52" i="18"/>
  <c r="Z52" i="18"/>
  <c r="AA52" i="18" s="1"/>
  <c r="E52" i="18"/>
  <c r="AF52" i="18" s="1"/>
  <c r="AG51" i="18"/>
  <c r="AF51" i="18"/>
  <c r="Z51" i="18"/>
  <c r="AA51" i="18" s="1"/>
  <c r="E51" i="18"/>
  <c r="AG50" i="18"/>
  <c r="AA50" i="18"/>
  <c r="Z50" i="18"/>
  <c r="E50" i="18"/>
  <c r="AF50" i="18" s="1"/>
  <c r="AG49" i="18"/>
  <c r="Z49" i="18"/>
  <c r="AA49" i="18" s="1"/>
  <c r="E49" i="18"/>
  <c r="AF49" i="18" s="1"/>
  <c r="AG48" i="18"/>
  <c r="Z48" i="18"/>
  <c r="AA48" i="18" s="1"/>
  <c r="E48" i="18"/>
  <c r="AF48" i="18" s="1"/>
  <c r="AG47" i="18"/>
  <c r="AF47" i="18"/>
  <c r="Z47" i="18"/>
  <c r="AA47" i="18" s="1"/>
  <c r="AG46" i="18"/>
  <c r="Z46" i="18"/>
  <c r="AA46" i="18" s="1"/>
  <c r="E46" i="18"/>
  <c r="AF46" i="18" s="1"/>
  <c r="AG45" i="18"/>
  <c r="AA45" i="18"/>
  <c r="Z45" i="18"/>
  <c r="E45" i="18"/>
  <c r="AF45" i="18" s="1"/>
  <c r="AG43" i="18"/>
  <c r="Z43" i="18"/>
  <c r="AA43" i="18" s="1"/>
  <c r="E43" i="18"/>
  <c r="AF43" i="18" s="1"/>
  <c r="E42" i="18"/>
  <c r="AG41" i="18"/>
  <c r="AF41" i="18"/>
  <c r="Z41" i="18"/>
  <c r="AA41" i="18" s="1"/>
  <c r="AG40" i="18"/>
  <c r="AF40" i="18"/>
  <c r="Z40" i="18"/>
  <c r="AA40" i="18" s="1"/>
  <c r="AG39" i="18"/>
  <c r="Z39" i="18"/>
  <c r="AA39" i="18" s="1"/>
  <c r="E39" i="18"/>
  <c r="AF39" i="18" s="1"/>
  <c r="AG38" i="18"/>
  <c r="AF38" i="18"/>
  <c r="AA38" i="18"/>
  <c r="Z38" i="18"/>
  <c r="AG37" i="18"/>
  <c r="AA37" i="18"/>
  <c r="Z37" i="18"/>
  <c r="E37" i="18"/>
  <c r="AF37" i="18" s="1"/>
  <c r="AG36" i="18"/>
  <c r="Z36" i="18"/>
  <c r="AA36" i="18" s="1"/>
  <c r="E36" i="18"/>
  <c r="AF36" i="18" s="1"/>
  <c r="AG35" i="18"/>
  <c r="AA35" i="18"/>
  <c r="Z35" i="18"/>
  <c r="E35" i="18"/>
  <c r="AF35" i="18" s="1"/>
  <c r="AG34" i="18"/>
  <c r="AF34" i="18"/>
  <c r="AA34" i="18"/>
  <c r="Z34" i="18"/>
  <c r="AG33" i="18"/>
  <c r="Z33" i="18"/>
  <c r="AA33" i="18" s="1"/>
  <c r="E33" i="18"/>
  <c r="AF33" i="18" s="1"/>
  <c r="AG32" i="18"/>
  <c r="Z32" i="18"/>
  <c r="AA32" i="18" s="1"/>
  <c r="E32" i="18"/>
  <c r="AF32" i="18" s="1"/>
  <c r="AG31" i="18"/>
  <c r="AF31" i="18"/>
  <c r="Z31" i="18"/>
  <c r="AA31" i="18" s="1"/>
  <c r="E31" i="18"/>
  <c r="AG30" i="18"/>
  <c r="AF30" i="18"/>
  <c r="Z30" i="18"/>
  <c r="AA30" i="18" s="1"/>
  <c r="E30" i="18"/>
  <c r="AG29" i="18"/>
  <c r="Z29" i="18"/>
  <c r="AA29" i="18" s="1"/>
  <c r="E29" i="18"/>
  <c r="AF29" i="18" s="1"/>
  <c r="AG28" i="18"/>
  <c r="Z28" i="18"/>
  <c r="AA28" i="18" s="1"/>
  <c r="E28" i="18"/>
  <c r="AF28" i="18" s="1"/>
  <c r="AG27" i="18"/>
  <c r="AF27" i="18"/>
  <c r="Z27" i="18"/>
  <c r="AA27" i="18" s="1"/>
  <c r="E27" i="18"/>
  <c r="AG26" i="18"/>
  <c r="AF26" i="18"/>
  <c r="Z26" i="18"/>
  <c r="AA26" i="18" s="1"/>
  <c r="E26" i="18"/>
  <c r="AG25" i="18"/>
  <c r="Z25" i="18"/>
  <c r="AA25" i="18" s="1"/>
  <c r="E25" i="18"/>
  <c r="AF25" i="18" s="1"/>
  <c r="AG24" i="18"/>
  <c r="Z24" i="18"/>
  <c r="AA24" i="18" s="1"/>
  <c r="AG23" i="18"/>
  <c r="AF23" i="18"/>
  <c r="Z23" i="18"/>
  <c r="AA23" i="18" s="1"/>
  <c r="E23" i="18"/>
  <c r="AG22" i="18"/>
  <c r="AF22" i="18"/>
  <c r="Z22" i="18"/>
  <c r="AA22" i="18" s="1"/>
  <c r="E22" i="18"/>
  <c r="AG21" i="18"/>
  <c r="Z21" i="18"/>
  <c r="AA21" i="18" s="1"/>
  <c r="E21" i="18"/>
  <c r="AF21" i="18" s="1"/>
  <c r="AG20" i="18"/>
  <c r="Z20" i="18"/>
  <c r="AA20" i="18" s="1"/>
  <c r="E20" i="18"/>
  <c r="AF20" i="18" s="1"/>
  <c r="AG19" i="18"/>
  <c r="Z19" i="18"/>
  <c r="AA19" i="18" s="1"/>
  <c r="E19" i="18"/>
  <c r="AF19" i="18" s="1"/>
  <c r="AG18" i="18"/>
  <c r="AF18" i="18"/>
  <c r="Z18" i="18"/>
  <c r="AA18" i="18" s="1"/>
  <c r="E18" i="18"/>
  <c r="AG17" i="18"/>
  <c r="Z17" i="18"/>
  <c r="AA17" i="18" s="1"/>
  <c r="E17" i="18"/>
  <c r="AF17" i="18" s="1"/>
  <c r="AG16" i="18"/>
  <c r="Z16" i="18"/>
  <c r="AA16" i="18" s="1"/>
  <c r="E16" i="18"/>
  <c r="AF16" i="18" s="1"/>
  <c r="AG15" i="18"/>
  <c r="AF15" i="18"/>
  <c r="Z15" i="18"/>
  <c r="AA15" i="18" s="1"/>
  <c r="AG14" i="18"/>
  <c r="Z14" i="18"/>
  <c r="AA14" i="18" s="1"/>
  <c r="E14" i="18"/>
  <c r="AF14" i="18" s="1"/>
  <c r="AG13" i="18"/>
  <c r="Z13" i="18"/>
  <c r="AA13" i="18" s="1"/>
  <c r="E13" i="18"/>
  <c r="AF13" i="18" s="1"/>
  <c r="AG12" i="18"/>
  <c r="Z12" i="18"/>
  <c r="AA12" i="18" s="1"/>
  <c r="E12" i="18"/>
  <c r="AF12" i="18" s="1"/>
  <c r="AG11" i="18"/>
  <c r="AA11" i="18"/>
  <c r="Z11" i="18"/>
  <c r="E11" i="18"/>
  <c r="AF11" i="18" s="1"/>
  <c r="AG10" i="18"/>
  <c r="Z10" i="18"/>
  <c r="AA10" i="18" s="1"/>
  <c r="E10" i="18"/>
  <c r="AF10" i="18" s="1"/>
  <c r="AG9" i="18"/>
  <c r="Z9" i="18"/>
  <c r="AA9" i="18" s="1"/>
  <c r="E9" i="18"/>
  <c r="AF9" i="18" s="1"/>
  <c r="AG8" i="18"/>
  <c r="Z8" i="18"/>
  <c r="AA8" i="18" s="1"/>
  <c r="E8" i="18"/>
  <c r="AF8" i="18" s="1"/>
  <c r="AG7" i="18"/>
  <c r="AA7" i="18"/>
  <c r="Z7" i="18"/>
  <c r="E7" i="18"/>
  <c r="AF7" i="18" s="1"/>
  <c r="AG6" i="18"/>
  <c r="Z6" i="18"/>
  <c r="AA6" i="18" s="1"/>
  <c r="E6" i="18"/>
  <c r="AF6" i="18" s="1"/>
  <c r="AG5" i="18"/>
  <c r="AF5" i="18"/>
  <c r="Z5" i="18"/>
  <c r="AA5" i="18" s="1"/>
  <c r="AG4" i="18"/>
  <c r="AA4" i="18"/>
  <c r="Z4" i="18"/>
  <c r="E4" i="18"/>
  <c r="AF4" i="18" s="1"/>
  <c r="E67" i="18" l="1"/>
  <c r="AF67" i="18" s="1"/>
  <c r="E24" i="18"/>
  <c r="AF24" i="18" s="1"/>
</calcChain>
</file>

<file path=xl/sharedStrings.xml><?xml version="1.0" encoding="utf-8"?>
<sst xmlns="http://schemas.openxmlformats.org/spreadsheetml/2006/main" count="752" uniqueCount="376">
  <si>
    <t>1-sifret bygningsdelsnummer</t>
  </si>
  <si>
    <t>2-sifret bygningsdelsnummer</t>
  </si>
  <si>
    <t>BYGNINGSDELSTABELLEN, UTVALGTE POSTER FOR OMBRUKSKARTEGGING</t>
  </si>
  <si>
    <t>2  Bygning</t>
  </si>
  <si>
    <t xml:space="preserve">20  Bygning, generelt </t>
  </si>
  <si>
    <t xml:space="preserve">22  Bæresystemer </t>
  </si>
  <si>
    <t xml:space="preserve">Gjennomgå bygningsdelstabellen som er gjeldende for deres fag. Per 3-/4-siffret kode vurder om det er relevant eller ikke for det gjeldende prosjektet. Finn ut hvilke elementer som kan være interessante og hvor det trengs mer informasjon som må tilegnes under den overordnede kartleggingen. For de elementene som ikke er interessante må det dokumenteres hvorfor i tabellen, for å holde oversikt over hva som er vurdert og ikke. Bruk den digitale bildemodellen til å se gjennom bygget i forkant.  
Bygningsdelstabellen er delt inn per fag og ligger på hver sitt ark i dette dokumentet, i tillegg er 1- og 2- sifferet bygningsdelstabell listet opp til høyre i dette arket. </t>
  </si>
  <si>
    <t xml:space="preserve">23  Yttervegger </t>
  </si>
  <si>
    <t xml:space="preserve">24  Innervegger </t>
  </si>
  <si>
    <t xml:space="preserve">26  Yttertak </t>
  </si>
  <si>
    <t xml:space="preserve">27  Fast inventar </t>
  </si>
  <si>
    <t>28  Trapper, balkonger, m.m. 29  Andre bygningsmessige deler</t>
  </si>
  <si>
    <t>3 VVS-installasjoner</t>
  </si>
  <si>
    <t xml:space="preserve">30 VVS-installasjoner, generelt 31 Sanitær </t>
  </si>
  <si>
    <t xml:space="preserve">33 Brannslokking </t>
  </si>
  <si>
    <t>BREEAM</t>
  </si>
  <si>
    <t xml:space="preserve">36 Luftbehandling </t>
  </si>
  <si>
    <t>Mat06, krit. 2 og krit. 3</t>
  </si>
  <si>
    <t>Minimum 10 av anbefalinger for ombruk (ref. ombrukskartlegging) gjennomføres</t>
  </si>
  <si>
    <t>Mat06, krit. 3</t>
  </si>
  <si>
    <t xml:space="preserve">Bygningskomponenter som ombrukes i bygget (ikke eksternt) tilhører minst 5 av produktgruppene på nivå 3 i NS 3451
</t>
  </si>
  <si>
    <t>Minimum 20% (areal, volum, løpemeter eller vekt) av potensielt ombrukbare bygningskomponenter (ref. ombrukskartlegging) for hver valgt produktgruppe, skal ombrukes.</t>
  </si>
  <si>
    <t xml:space="preserve">4 Elkraft </t>
  </si>
  <si>
    <t xml:space="preserve">40 Elkraft, generelt </t>
  </si>
  <si>
    <t xml:space="preserve">41 Basisinstallasjon for elkraft 42 Høyspent forsyning </t>
  </si>
  <si>
    <t>I tilfeller der to eller flere ulike bygningskomponenter til sammen utgjør 20 % av en produktgruppe, kan de regnes som en av de 5 produktgruppene</t>
  </si>
  <si>
    <t xml:space="preserve">44 Lys  </t>
  </si>
  <si>
    <t xml:space="preserve">45 Elvarme </t>
  </si>
  <si>
    <t xml:space="preserve">5 Tele og automatisering </t>
  </si>
  <si>
    <t>6 Andre installasjoner</t>
  </si>
  <si>
    <t xml:space="preserve">7 Utendørs </t>
  </si>
  <si>
    <t xml:space="preserve">72 Utendørs konstruksjoner  </t>
  </si>
  <si>
    <t xml:space="preserve">77 Park og hage </t>
  </si>
  <si>
    <t>Kartlegging</t>
  </si>
  <si>
    <t>Vurdering</t>
  </si>
  <si>
    <t>Potensiall</t>
  </si>
  <si>
    <t>BREEAM - gjennomføring</t>
  </si>
  <si>
    <t>Bygningdelskategori</t>
  </si>
  <si>
    <t>Komponent</t>
  </si>
  <si>
    <t>Mengde</t>
  </si>
  <si>
    <t>Lokasjon</t>
  </si>
  <si>
    <t>Dimensjoner</t>
  </si>
  <si>
    <t>Tilstand, evt. skader</t>
  </si>
  <si>
    <t>Kommentar</t>
  </si>
  <si>
    <t>Demonterbarhet</t>
  </si>
  <si>
    <t>Restlevetid</t>
  </si>
  <si>
    <t>Volum</t>
  </si>
  <si>
    <t>Etterspørsel</t>
  </si>
  <si>
    <t>Miljø (produksjon)</t>
  </si>
  <si>
    <t>Kost/nytte</t>
  </si>
  <si>
    <t>Sum poeng</t>
  </si>
  <si>
    <t>Prioritering for ombruk - høyt prioriterte, middels, lavt</t>
  </si>
  <si>
    <t>Demonteringsmetode / logistikk</t>
  </si>
  <si>
    <t xml:space="preserve"> Liste (A-, B-, C)</t>
  </si>
  <si>
    <t>Anbefalt til intern eller ekstern ombruk?</t>
  </si>
  <si>
    <t>20% krav</t>
  </si>
  <si>
    <t>Krav oppfylt?</t>
  </si>
  <si>
    <t>Høyde (mm)</t>
  </si>
  <si>
    <t>Bredde (mm)</t>
  </si>
  <si>
    <t>Dybde (mm)</t>
  </si>
  <si>
    <t>Diameter (mm)</t>
  </si>
  <si>
    <t>Potensial for å oppnå kategori</t>
  </si>
  <si>
    <t>Prosjekt-gruppens målsetting</t>
  </si>
  <si>
    <t>TOTALT</t>
  </si>
  <si>
    <t>Anbefales å oppnå internt</t>
  </si>
  <si>
    <t>Søyler</t>
  </si>
  <si>
    <t>Stålsøyler inngangsparti</t>
  </si>
  <si>
    <t>lm</t>
  </si>
  <si>
    <t>Utendørs fløy A-fløy B
Utendørs fløy B-fløy D</t>
  </si>
  <si>
    <t>Til sammen 25 søyler hvor tre stk. har større dimensjon</t>
  </si>
  <si>
    <t>Ekstern</t>
  </si>
  <si>
    <t>Mulig å oppnå internt</t>
  </si>
  <si>
    <t>Eksternt ombruk</t>
  </si>
  <si>
    <t>Bjelker</t>
  </si>
  <si>
    <t>Limtrebjelker tak</t>
  </si>
  <si>
    <t xml:space="preserve">Fløy D, D107 Naturfag </t>
  </si>
  <si>
    <t>Vinduer</t>
  </si>
  <si>
    <t>Vinduer 1991-2005</t>
  </si>
  <si>
    <t>stk</t>
  </si>
  <si>
    <t>Fløy A-E</t>
  </si>
  <si>
    <t>Ftalatholdige isolerglassvinduer</t>
  </si>
  <si>
    <t>Vinduer 1976-1990</t>
  </si>
  <si>
    <t>Klorparafinholdige isolerglassruter</t>
  </si>
  <si>
    <t>Vinduer &lt;1975</t>
  </si>
  <si>
    <t>PCB-holdige isolerglassvindu</t>
  </si>
  <si>
    <t>Dører, yttervegger</t>
  </si>
  <si>
    <t>Dører i metall</t>
  </si>
  <si>
    <t>m²</t>
  </si>
  <si>
    <t>Dør 1 fløy A: 1,121*2,106m
Dør 2 fløy A (mot B): 2,844*2,107m 
Dør 3 fløy B (mot A): 3,081*2,107m
Dør 4 fløy B (mot D): 3,137*2,692m 
Dør 5 fløy B P2: 0,896*1,996m
Dør 6 fløy D: 0,9*1,92 (karmmål) (hvit)
Dør 7 fløy D: 1,978*2,086 (karmmål) rustfritt metall
Dør 8 fløy E (mot D): 1,09*2,86m</t>
  </si>
  <si>
    <t>Utvendig kledning og overflate</t>
  </si>
  <si>
    <t>Teglsteinstein</t>
  </si>
  <si>
    <t>Fløy A-B inngangsparti
Fløy B-D inngangsparti</t>
  </si>
  <si>
    <t>God tilstand, noen malingsflekker</t>
  </si>
  <si>
    <t>Omentrentlig areal hvor dører er trukket fra</t>
  </si>
  <si>
    <t>Intern/ekstern</t>
  </si>
  <si>
    <t>Dører, innvendig</t>
  </si>
  <si>
    <t>Diverse innerdører</t>
  </si>
  <si>
    <t>stk.</t>
  </si>
  <si>
    <t>Fløy A (PU-P1)</t>
  </si>
  <si>
    <t>Fløy B (PU-P3)</t>
  </si>
  <si>
    <t>Fløy C (PU-P2)</t>
  </si>
  <si>
    <t>Fløy D (P1-P2)</t>
  </si>
  <si>
    <t>Fløy E (P1)</t>
  </si>
  <si>
    <t>Innervegger - kledning og overflate</t>
  </si>
  <si>
    <t xml:space="preserve">Fløy A (PU-P1), fløy B (PU), fløy C (PU-P2), </t>
  </si>
  <si>
    <t>Omentrentlig areal hvor dører er trukket fra. Må sjekke frostsikkerhet ved utvendig bruk.</t>
  </si>
  <si>
    <t xml:space="preserve">Trepanel bjørk </t>
  </si>
  <si>
    <t>fløy B, fløy D, fløy E</t>
  </si>
  <si>
    <t>Omentrentlig areal</t>
  </si>
  <si>
    <t>A-109 Gymnastikksal</t>
  </si>
  <si>
    <t>Gulvoverflate</t>
  </si>
  <si>
    <t xml:space="preserve">Tregulv </t>
  </si>
  <si>
    <t>A-109F bakscene</t>
  </si>
  <si>
    <t>Systemhimlinger</t>
  </si>
  <si>
    <t>Systemhimling</t>
  </si>
  <si>
    <t>Musikkrom, klasserom, bibliotek, grupperom C-213A,  D-108 forberedelsesrom, garderober fløy B, Lærerkontor fløy B P1</t>
  </si>
  <si>
    <t>Perforert systemhimling</t>
  </si>
  <si>
    <t>Klasserom fløy E</t>
  </si>
  <si>
    <t>Himling innvendig overflate</t>
  </si>
  <si>
    <t xml:space="preserve">Trespiler tak </t>
  </si>
  <si>
    <t>A-109 Gymnastikksal,  A-002, A-004 Garderober</t>
  </si>
  <si>
    <t>Personalrom, kontorer, inngangsparti fløy B</t>
  </si>
  <si>
    <t>Kjøkkeninnredning</t>
  </si>
  <si>
    <t xml:space="preserve">Skolekjøkken </t>
  </si>
  <si>
    <t xml:space="preserve">Plan 1 fløy C, </t>
  </si>
  <si>
    <t>Ok stand</t>
  </si>
  <si>
    <t>Småkjøkken</t>
  </si>
  <si>
    <t>C-111 Vaktmester, A-113 lager, A-114 lager</t>
  </si>
  <si>
    <t>Kjøkken</t>
  </si>
  <si>
    <t>B-209 personalrom, fløy B P2</t>
  </si>
  <si>
    <t>Innredning og garnityr for våtrom</t>
  </si>
  <si>
    <t xml:space="preserve">Tørkepapirholder, såpedispenser, speil </t>
  </si>
  <si>
    <t>Toaletter og klasserom fløya A-B</t>
  </si>
  <si>
    <t>Dorullholder</t>
  </si>
  <si>
    <t xml:space="preserve">Toaletter </t>
  </si>
  <si>
    <t>Skap og reoler</t>
  </si>
  <si>
    <t>Elevskap/garderobeskap</t>
  </si>
  <si>
    <t xml:space="preserve">C-001 korridor fløy C P1
C-02 korridor fløy C P2
D-0001 korridor fløy D P1
D-02 korridor fløy D P2
E-1 Hall fløy E P1
</t>
  </si>
  <si>
    <t>Størrelse (l*b*h)=0,4*0,3*2</t>
  </si>
  <si>
    <t>Skilt og tavler</t>
  </si>
  <si>
    <t>Tavler, white board</t>
  </si>
  <si>
    <t>Klasserom og grupperom</t>
  </si>
  <si>
    <t>Tavler kritt, black board</t>
  </si>
  <si>
    <t>2,846*1,18m</t>
  </si>
  <si>
    <t>Skilt brannslukningsutstyr</t>
  </si>
  <si>
    <t>Utstyr og kompletteringer for fast</t>
  </si>
  <si>
    <t xml:space="preserve">Basketmål </t>
  </si>
  <si>
    <t>Gymnastikksal</t>
  </si>
  <si>
    <t>Krever bearbeiding: Maling og nye nett. D=0,49m</t>
  </si>
  <si>
    <t>Ribbevegg</t>
  </si>
  <si>
    <t>God tilstand</t>
  </si>
  <si>
    <t>9x2 ribbeveggsmoduler (1,5mx2,56m)</t>
  </si>
  <si>
    <t>Klatretau</t>
  </si>
  <si>
    <t>Antall: 2x6</t>
  </si>
  <si>
    <t>Bomsystem</t>
  </si>
  <si>
    <t>Flatskjermer</t>
  </si>
  <si>
    <t>Klasserom og personalrom</t>
  </si>
  <si>
    <t>Projektor + høyttaler</t>
  </si>
  <si>
    <t>Klasserom</t>
  </si>
  <si>
    <t>Smartskjerm + høytalere</t>
  </si>
  <si>
    <t>Innvendige trapper</t>
  </si>
  <si>
    <t>Innvendig trapp personallokale</t>
  </si>
  <si>
    <t>Fløy B, Plan 1-3</t>
  </si>
  <si>
    <t>Ståltrapp, med eikehåndløper og glassrekkverk</t>
  </si>
  <si>
    <t>Bassengstiger</t>
  </si>
  <si>
    <t>Basseng fløy A</t>
  </si>
  <si>
    <t>1,93mx0,52m</t>
  </si>
  <si>
    <t>Utvendige trapper</t>
  </si>
  <si>
    <t>Utvendilg ståltrapp for rømning</t>
  </si>
  <si>
    <t>Utvendig, nord for fløy B</t>
  </si>
  <si>
    <t>Andre rekkverk, håndlister og fendere</t>
  </si>
  <si>
    <t>Håndlister eik (mørk)</t>
  </si>
  <si>
    <t>Bassengtrapp fløy A</t>
  </si>
  <si>
    <t>Glassrekkverk med eikehåndlister</t>
  </si>
  <si>
    <t>Forlengelse av innvendig trapp</t>
  </si>
  <si>
    <t>Utstyr for sanitærinstallasjoner</t>
  </si>
  <si>
    <t>vaskerenne + armaturer</t>
  </si>
  <si>
    <t>1,8m*0,423
1,3*0,423</t>
  </si>
  <si>
    <t>Utslagsvask +vegghengt blandebatteri</t>
  </si>
  <si>
    <t>Klasserom og bøttekott</t>
  </si>
  <si>
    <t>0,63*0,486m
0,486*0.4</t>
  </si>
  <si>
    <t>Porselensvask + armatur</t>
  </si>
  <si>
    <t>Toaletter</t>
  </si>
  <si>
    <t>Gulvstående porselensklosett</t>
  </si>
  <si>
    <t>HC-sanitær (porselenklosett, bøyler, vask)</t>
  </si>
  <si>
    <t>HC-toaletter</t>
  </si>
  <si>
    <t>Dusjheis+ do med teknologi</t>
  </si>
  <si>
    <t>Dusj</t>
  </si>
  <si>
    <t>Garderobe jenter/gutter og personal</t>
  </si>
  <si>
    <t>Installasjon for manuell brannslokking med vann</t>
  </si>
  <si>
    <t>Brannslanger</t>
  </si>
  <si>
    <t>Brannslokking med håndslukker</t>
  </si>
  <si>
    <t>Brannslukker</t>
  </si>
  <si>
    <t>Utstyr for luffordeling</t>
  </si>
  <si>
    <t>Ventilasjonskanaler</t>
  </si>
  <si>
    <t>Omtrentlig lm på synlige kanaler. Ulike dimensjoner</t>
  </si>
  <si>
    <t>System for kabelføringer</t>
  </si>
  <si>
    <t>Kabelkanaler</t>
  </si>
  <si>
    <t>Utendøre trapper, ramper, terrasser, platting i terreng</t>
  </si>
  <si>
    <t>Rekkverk med håndløper stål, ved rampe</t>
  </si>
  <si>
    <t>Utenfor Fløy A-B, Fløy B-D</t>
  </si>
  <si>
    <t>Skiferheller</t>
  </si>
  <si>
    <t>Utendørs</t>
  </si>
  <si>
    <t>Utendørs utstyr</t>
  </si>
  <si>
    <t>Fotskraperist</t>
  </si>
  <si>
    <t xml:space="preserve">Sykkelstativ </t>
  </si>
  <si>
    <t>Utenfor fløy C, fløy D</t>
  </si>
  <si>
    <t xml:space="preserve">Bøyler </t>
  </si>
  <si>
    <t>Potensiale</t>
  </si>
  <si>
    <t>Analyser / rapportering</t>
  </si>
  <si>
    <t>Andre info / detaljer</t>
  </si>
  <si>
    <t>Festningsmetode</t>
  </si>
  <si>
    <t>Potensiale ny bruk / lokasjon</t>
  </si>
  <si>
    <t>Anbefalt?</t>
  </si>
  <si>
    <t>Mengder i nytt design</t>
  </si>
  <si>
    <r>
      <t>CO</t>
    </r>
    <r>
      <rPr>
        <b/>
        <vertAlign val="subscript"/>
        <sz val="8"/>
        <color rgb="FF000000"/>
        <rFont val="Avenir Next LT Pro"/>
        <family val="2"/>
        <scheme val="minor"/>
      </rPr>
      <t xml:space="preserve">2 </t>
    </r>
    <r>
      <rPr>
        <b/>
        <sz val="8"/>
        <color rgb="FF000000"/>
        <rFont val="Avenir Next LT Pro"/>
        <family val="2"/>
        <scheme val="minor"/>
      </rPr>
      <t xml:space="preserve">per enhet </t>
    </r>
  </si>
  <si>
    <r>
      <t>Potensiale CO</t>
    </r>
    <r>
      <rPr>
        <b/>
        <vertAlign val="subscript"/>
        <sz val="8"/>
        <color rgb="FF000000"/>
        <rFont val="Avenir Next LT Pro"/>
        <family val="2"/>
        <scheme val="minor"/>
      </rPr>
      <t xml:space="preserve">2 </t>
    </r>
    <r>
      <rPr>
        <b/>
        <sz val="8"/>
        <color rgb="FF000000"/>
        <rFont val="Avenir Next LT Pro"/>
        <family val="2"/>
        <scheme val="minor"/>
      </rPr>
      <t xml:space="preserve">besparelse </t>
    </r>
  </si>
  <si>
    <t>Vekt per enhet (kg)</t>
  </si>
  <si>
    <t>Vekt totalt (kg)</t>
  </si>
  <si>
    <t>Innkjøpspris for tilsvarende nye (NOK)</t>
  </si>
  <si>
    <t>Produsent år</t>
  </si>
  <si>
    <t>Forventet tekniske levetid</t>
  </si>
  <si>
    <t>Restelevetid</t>
  </si>
  <si>
    <t>Lenke til bilder</t>
  </si>
  <si>
    <t>Bærende konstruksjon</t>
  </si>
  <si>
    <t>80mm HSS</t>
  </si>
  <si>
    <t>Kongens gate 9/11 tekniske rom</t>
  </si>
  <si>
    <t>120mm W-flange stål</t>
  </si>
  <si>
    <t>Antar gode lengder C-kanaler skjult bak himlingsplater</t>
  </si>
  <si>
    <t>Glassfasader</t>
  </si>
  <si>
    <t>Glassfasade 2006 på 4.etg</t>
  </si>
  <si>
    <t>Kongens gate 9/11</t>
  </si>
  <si>
    <t>U-verdi antatt 1,6. 1338 x 3392</t>
  </si>
  <si>
    <t>Glassfasade på DNB kontor</t>
  </si>
  <si>
    <t>Munkegate 22</t>
  </si>
  <si>
    <t>Må bekrefte U-verdi / produsentår</t>
  </si>
  <si>
    <t>Glassfasade 1992 på kantine</t>
  </si>
  <si>
    <t>Tinghusplassen 3</t>
  </si>
  <si>
    <t>U-verdi antatt &gt;2</t>
  </si>
  <si>
    <t>Glassfasade 1992 Tønsberg 2-lags alu</t>
  </si>
  <si>
    <t>Brua mellom THP1 og 3</t>
  </si>
  <si>
    <t>Glassfasade 1992 under bua</t>
  </si>
  <si>
    <t>Vinduer 2000 2-lags glass</t>
  </si>
  <si>
    <t>1,25 x 1,66</t>
  </si>
  <si>
    <t>Vinduer 2006 2-lags glass</t>
  </si>
  <si>
    <t>Tinghusplassen 1</t>
  </si>
  <si>
    <t>ca. 0,9 x 1,2 / 1920 x 890</t>
  </si>
  <si>
    <t>Vinduer 1992 2-lags glass</t>
  </si>
  <si>
    <t>ca. 1,4 høyde</t>
  </si>
  <si>
    <t>Vinduer 1969 over butikker</t>
  </si>
  <si>
    <t>Kongens gate 9</t>
  </si>
  <si>
    <t>Fra byggeår, i følges driftsteknikk</t>
  </si>
  <si>
    <t>Ytterdører</t>
  </si>
  <si>
    <t>Balkonger, inngang, tekniske rom</t>
  </si>
  <si>
    <t>Kobber (tambak)</t>
  </si>
  <si>
    <t>80 % kobber, 20 % sink</t>
  </si>
  <si>
    <t>Granitt</t>
  </si>
  <si>
    <t>Betong paneler med mosaikk</t>
  </si>
  <si>
    <t>Stålplater, bølgeblikk - grå</t>
  </si>
  <si>
    <t>Stålplater, bølgeblikk - brun</t>
  </si>
  <si>
    <t>Tinghusplassen 3 teknisk rom</t>
  </si>
  <si>
    <t>Betongplater 1969</t>
  </si>
  <si>
    <t>Tinghusplassen 1, over Centrum Bowling og motsatt</t>
  </si>
  <si>
    <t>Fibersement plater 2008</t>
  </si>
  <si>
    <t>Tinghusplassen 1, teknisk rom</t>
  </si>
  <si>
    <t>Mørke glassplater</t>
  </si>
  <si>
    <t>Solavskjerming</t>
  </si>
  <si>
    <t>Utvendig solavskjerming (Kjell's Markiser)</t>
  </si>
  <si>
    <t>Munkegate 22, Tinghusplassen 1</t>
  </si>
  <si>
    <t>Ikke-bærende innervegger</t>
  </si>
  <si>
    <t>Teglstein rundt heissjakt</t>
  </si>
  <si>
    <t>Systemvegger og glassfelt</t>
  </si>
  <si>
    <t>Glass skillevegger</t>
  </si>
  <si>
    <t>Overalt</t>
  </si>
  <si>
    <t>Systemvegger uten glass</t>
  </si>
  <si>
    <t>Vinduer, innvendig</t>
  </si>
  <si>
    <t>1992 2-lags glass mot kjøpesenter</t>
  </si>
  <si>
    <t>Glass mot atriet</t>
  </si>
  <si>
    <t>Overvinduer for lys</t>
  </si>
  <si>
    <t>Dører i systemvegger, sidehengslede</t>
  </si>
  <si>
    <t>Andre sidehengslede dør</t>
  </si>
  <si>
    <t>Skivedører</t>
  </si>
  <si>
    <t>Branndører</t>
  </si>
  <si>
    <t>Porter, foldevegger, innvendig</t>
  </si>
  <si>
    <t>Foldevegger for møterom</t>
  </si>
  <si>
    <t>1 stk: 4,2m glass og 2 stk 7,6m lengde opaque</t>
  </si>
  <si>
    <t>5cm diameter hull i en av de lenge vegger</t>
  </si>
  <si>
    <t>Sikkerhetts port, DNB</t>
  </si>
  <si>
    <t>Rolleskjerm over kantine</t>
  </si>
  <si>
    <t>Tinghusplassen 3 kantine</t>
  </si>
  <si>
    <t>2,8m lameller kan brukes til noe annet (akustiske vegg)</t>
  </si>
  <si>
    <t>Sikkerhetts port, støpejern, trappa</t>
  </si>
  <si>
    <t>Keramikk fliser</t>
  </si>
  <si>
    <t>Bjørke finer plater</t>
  </si>
  <si>
    <t>Trysil antibrann. Kjernemateriale 13mm arborex, 0,7mm bjørl finer, baksiden sperrefinert. Lakkert med syrehardende plastlakk.</t>
  </si>
  <si>
    <t>Skjult montasje med aluminiumsprofiler, listverk Cambara</t>
  </si>
  <si>
    <t>Med overflatebehandling på nytt, ta kontakt med fabrikk Trysil Interiørtre</t>
  </si>
  <si>
    <t>Teppeflis - lysgrå</t>
  </si>
  <si>
    <t>THP1</t>
  </si>
  <si>
    <t>Klister, ikke limt. Lett å demontere</t>
  </si>
  <si>
    <t>Teppeflis - mørkegrå</t>
  </si>
  <si>
    <t>Tinghusplassen 1 4. og 5.etg, Munkegate 22 1. og 4.etg</t>
  </si>
  <si>
    <t>Interface Scandinavian, 303100. Må sorteres ut sliten fliser</t>
  </si>
  <si>
    <t>Interface har 'Reentry' ordning for resirkulering. Sendes til Holland</t>
  </si>
  <si>
    <t>Teppeflis - sand</t>
  </si>
  <si>
    <t>Tinghusplassen 1 4. og 5.etg, Munkegate 22 4.etg</t>
  </si>
  <si>
    <t>Må sorteres ut sliten fliser</t>
  </si>
  <si>
    <t>Teppeflis - mørkesand</t>
  </si>
  <si>
    <t>THP3</t>
  </si>
  <si>
    <t>Vinyl / linoleum ruller</t>
  </si>
  <si>
    <t>Limt, kan ikke demontere uten skader</t>
  </si>
  <si>
    <t>Tregulv, parkett</t>
  </si>
  <si>
    <t>Tinghusplassen 1 (møterom og atrium), Tinghusplassen 3 (kantine, sør møterom), Munkegate 22 (2., 4.og 5.etg)</t>
  </si>
  <si>
    <t>Må sjekkes om limt. Tarkett, 3-stave</t>
  </si>
  <si>
    <t>Slitent, kreves sliping. Kan bare slippes 1-2 ganger</t>
  </si>
  <si>
    <t>Tarkett har en take-bake ordning for å resirkulere til nye parkett</t>
  </si>
  <si>
    <t>Skifer, grov</t>
  </si>
  <si>
    <t>Munkegate 22 inngang</t>
  </si>
  <si>
    <t>Må beholdes på plass for å brukes igjen</t>
  </si>
  <si>
    <t>Skiferflis</t>
  </si>
  <si>
    <t>Munkegate 22 inngang,  trapperom, foran heis, kantine</t>
  </si>
  <si>
    <t>Inngang Munkegate 22, toaletter</t>
  </si>
  <si>
    <t>Må beholdes på plass for å brukes igjen. Palletten 228 mørk grå THP3</t>
  </si>
  <si>
    <t>Serpo Multilim, Serpoklinkerfug</t>
  </si>
  <si>
    <t>Litt sliten</t>
  </si>
  <si>
    <t>Diverse modulære systemhimlinger</t>
  </si>
  <si>
    <t>Taktekking</t>
  </si>
  <si>
    <t>Grusballast</t>
  </si>
  <si>
    <t>Kongens gate 9/11, Tinghusplassen 3</t>
  </si>
  <si>
    <t>Glasstak, overlys, takluker, røykluker</t>
  </si>
  <si>
    <t>Buende glasstak over atrium</t>
  </si>
  <si>
    <t>Utstyr og kompletteringer for yttertak</t>
  </si>
  <si>
    <t>Takterraseheller - grov</t>
  </si>
  <si>
    <t>Takterraseheller - saget</t>
  </si>
  <si>
    <t>Tinghusplassen 3 ved kantine</t>
  </si>
  <si>
    <t>Antar takterraseheller fra sørsiden av Tinghusplassen 3 beholdes på plass</t>
  </si>
  <si>
    <t>Takterraseheller - betong</t>
  </si>
  <si>
    <t>Munkegate 22 vest takterrase</t>
  </si>
  <si>
    <t>Firkantet heller, saget langs skråningen</t>
  </si>
  <si>
    <t>Trapper til tekniske rom</t>
  </si>
  <si>
    <t>Kongens gate 9/11 og Tinghusplassen 1</t>
  </si>
  <si>
    <t>Må sannsynligvis justere høyde for å passe nytt sted</t>
  </si>
  <si>
    <t>Trapper i atrium</t>
  </si>
  <si>
    <t>Stiger / trapper til tak over tekniske rom</t>
  </si>
  <si>
    <t>2 stiger, 1 trapp</t>
  </si>
  <si>
    <t>Rekkverk foran glassfasade</t>
  </si>
  <si>
    <t>Kongens gate 9/11 4.etg</t>
  </si>
  <si>
    <t>Rekkverk på takterraser - side-mount</t>
  </si>
  <si>
    <t>Connection hidden behind parapet flashing. Need high parapet to meet height requirements</t>
  </si>
  <si>
    <t>Rekkverk på takterraser 1992</t>
  </si>
  <si>
    <t>Bolted at base</t>
  </si>
  <si>
    <t>Rekkverk foran glass</t>
  </si>
  <si>
    <t>Klosetter</t>
  </si>
  <si>
    <t>Servanter</t>
  </si>
  <si>
    <t>Brannslange</t>
  </si>
  <si>
    <t>Utstyr for varmeinstallasjoner</t>
  </si>
  <si>
    <t>Radiatorer</t>
  </si>
  <si>
    <t xml:space="preserve"> Tinghusplassen 1 og 3, Munkegate 22</t>
  </si>
  <si>
    <t>30cm x 150cm i THP3</t>
  </si>
  <si>
    <t>Kabelføring</t>
  </si>
  <si>
    <t>Kabelkanal plast TEK123</t>
  </si>
  <si>
    <t>Kabelbruer stål</t>
  </si>
  <si>
    <t>Tekniske rom</t>
  </si>
  <si>
    <t>Utendørs skilter</t>
  </si>
  <si>
    <t>Trondheim Torg-skiltet</t>
  </si>
  <si>
    <t>Veldig spesifikk, men kan ombrukes</t>
  </si>
  <si>
    <t>Belysning</t>
  </si>
  <si>
    <t>Hengende lamper</t>
  </si>
  <si>
    <t>Omtrentlig antall, må dobbeltsjekkes at de er LED.</t>
  </si>
  <si>
    <t>Løpemeter er veiledende må sjekkes</t>
  </si>
  <si>
    <t>3,6m²+16,8stk.</t>
  </si>
  <si>
    <t>9,1lm + 28,8m²</t>
  </si>
  <si>
    <t>Utendørs trapper, ramper, terrasser, platting i terreng</t>
  </si>
  <si>
    <t>Mesanin fløy B P2</t>
  </si>
  <si>
    <t>Låser og beslag yttervegger</t>
  </si>
  <si>
    <t>Døråpner lukker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</si>
</sst>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Avenir Next LT Pro"/>
      <family val="2"/>
      <scheme val="minor"/>
    </font>
    <font>
      <b/>
      <sz val="11"/>
      <color theme="1"/>
      <name val="Avenir Next LT Pro"/>
      <family val="2"/>
      <scheme val="minor"/>
    </font>
    <font>
      <sz val="11"/>
      <name val="Calibri"/>
      <family val="2"/>
    </font>
    <font>
      <sz val="11"/>
      <color theme="1"/>
      <name val="Avenir Next LT Pro Demi"/>
      <family val="2"/>
    </font>
    <font>
      <sz val="14"/>
      <color rgb="FF1D3C34"/>
      <name val="Avenir Next LT Pro"/>
      <family val="2"/>
      <scheme val="minor"/>
    </font>
    <font>
      <sz val="18"/>
      <color theme="1"/>
      <name val="Avenir Next LT Pro Demi"/>
      <family val="2"/>
    </font>
    <font>
      <b/>
      <sz val="8"/>
      <color rgb="FF000000"/>
      <name val="Avenir Next LT Pro"/>
      <family val="2"/>
      <scheme val="minor"/>
    </font>
    <font>
      <b/>
      <vertAlign val="subscript"/>
      <sz val="8"/>
      <color rgb="FF000000"/>
      <name val="Avenir Next LT Pro"/>
      <family val="2"/>
      <scheme val="minor"/>
    </font>
    <font>
      <b/>
      <sz val="8"/>
      <color rgb="FF1D3C34"/>
      <name val="Avenir Next LT Pro"/>
      <family val="2"/>
      <scheme val="minor"/>
    </font>
    <font>
      <sz val="8"/>
      <color rgb="FF1D3C34"/>
      <name val="Avenir Next LT Pro"/>
      <family val="2"/>
      <scheme val="minor"/>
    </font>
    <font>
      <sz val="8"/>
      <name val="Avenir Next LT Pro"/>
      <family val="2"/>
      <scheme val="minor"/>
    </font>
    <font>
      <sz val="8"/>
      <color rgb="FF000000"/>
      <name val="Avenir Next LT Pro"/>
      <family val="2"/>
      <scheme val="minor"/>
    </font>
    <font>
      <sz val="8"/>
      <color theme="1"/>
      <name val="Avenir Next LT Pro"/>
      <family val="2"/>
      <scheme val="minor"/>
    </font>
    <font>
      <sz val="11"/>
      <color rgb="FF1D3C34"/>
      <name val="Avenir Next LT Pro"/>
      <family val="2"/>
      <scheme val="major"/>
    </font>
    <font>
      <sz val="11"/>
      <color theme="1"/>
      <name val="Avenir Next LT Pro"/>
      <family val="2"/>
      <scheme val="major"/>
    </font>
    <font>
      <sz val="9"/>
      <color theme="1"/>
      <name val="Avenir Next LT Pro"/>
      <family val="2"/>
      <scheme val="minor"/>
    </font>
    <font>
      <u/>
      <sz val="11"/>
      <color theme="10"/>
      <name val="Avenir Next LT Pro"/>
      <family val="2"/>
      <scheme val="minor"/>
    </font>
    <font>
      <u/>
      <sz val="8"/>
      <color theme="10"/>
      <name val="Avenir Next LT Pro"/>
      <family val="2"/>
      <scheme val="minor"/>
    </font>
    <font>
      <sz val="12"/>
      <color theme="1"/>
      <name val="Avenir Next LT Pro"/>
      <family val="2"/>
      <scheme val="minor"/>
    </font>
    <font>
      <sz val="10"/>
      <color rgb="FF006100"/>
      <name val="Arial"/>
      <family val="2"/>
    </font>
    <font>
      <b/>
      <sz val="8"/>
      <name val="Avenir Next LT Pro"/>
      <family val="2"/>
      <scheme val="minor"/>
    </font>
    <font>
      <sz val="8"/>
      <color rgb="FF1D3C34"/>
      <name val="Avenir Next LT Pro Light"/>
      <family val="2"/>
    </font>
  </fonts>
  <fills count="11">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theme="0"/>
        <bgColor indexed="64"/>
      </patternFill>
    </fill>
    <fill>
      <patternFill patternType="solid">
        <fgColor rgb="FFF6F8F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7"/>
        <bgColor indexed="64"/>
      </patternFill>
    </fill>
    <fill>
      <patternFill patternType="solid">
        <fgColor rgb="FFC6EFCE"/>
      </patternFill>
    </fill>
  </fills>
  <borders count="28">
    <border>
      <left/>
      <right/>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A0B2AE"/>
      </left>
      <right style="thin">
        <color rgb="FFA0B2AE"/>
      </right>
      <top style="thin">
        <color rgb="FFA0B2AE"/>
      </top>
      <bottom style="thin">
        <color rgb="FFA0B2AE"/>
      </bottom>
      <diagonal/>
    </border>
    <border>
      <left style="thin">
        <color rgb="FFA0B2AE"/>
      </left>
      <right/>
      <top style="thin">
        <color rgb="FFA0B2AE"/>
      </top>
      <bottom style="thin">
        <color rgb="FFA0B2AE"/>
      </bottom>
      <diagonal/>
    </border>
    <border>
      <left/>
      <right style="thin">
        <color rgb="FFA0B2AE"/>
      </right>
      <top style="thin">
        <color rgb="FFA0B2AE"/>
      </top>
      <bottom style="thin">
        <color rgb="FFA0B2AE"/>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rgb="FFA0B2AE"/>
      </top>
      <bottom style="thin">
        <color rgb="FFA0B2AE"/>
      </bottom>
      <diagonal/>
    </border>
    <border>
      <left style="thin">
        <color rgb="FFA0B2AE"/>
      </left>
      <right style="thin">
        <color rgb="FFA0B2AE"/>
      </right>
      <top style="thin">
        <color rgb="FFA0B2AE"/>
      </top>
      <bottom/>
      <diagonal/>
    </border>
    <border>
      <left style="thin">
        <color rgb="FFA0B2AE"/>
      </left>
      <right style="thin">
        <color rgb="FFA0B2AE"/>
      </right>
      <top/>
      <bottom style="thin">
        <color rgb="FFA0B2AE"/>
      </bottom>
      <diagonal/>
    </border>
    <border>
      <left style="thin">
        <color rgb="FFA0B2AE"/>
      </left>
      <right/>
      <top/>
      <bottom style="thin">
        <color rgb="FFA0B2AE"/>
      </bottom>
      <diagonal/>
    </border>
    <border>
      <left/>
      <right style="thin">
        <color rgb="FFA0B2AE"/>
      </right>
      <top/>
      <bottom style="thin">
        <color rgb="FFA0B2AE"/>
      </bottom>
      <diagonal/>
    </border>
    <border>
      <left/>
      <right style="thin">
        <color rgb="FFA0B2AE"/>
      </right>
      <top/>
      <bottom/>
      <diagonal/>
    </border>
    <border>
      <left style="thin">
        <color rgb="FFA0B2AE"/>
      </left>
      <right/>
      <top style="thin">
        <color rgb="FFA0B2AE"/>
      </top>
      <bottom/>
      <diagonal/>
    </border>
    <border>
      <left style="medium">
        <color indexed="64"/>
      </left>
      <right style="medium">
        <color indexed="64"/>
      </right>
      <top style="medium">
        <color indexed="64"/>
      </top>
      <bottom style="medium">
        <color indexed="64"/>
      </bottom>
      <diagonal/>
    </border>
    <border>
      <left style="thin">
        <color rgb="FFA0B2AE"/>
      </left>
      <right style="thin">
        <color rgb="FFA0B2AE"/>
      </right>
      <top style="thin">
        <color rgb="FFA0B2AE"/>
      </top>
      <bottom style="thin">
        <color theme="3"/>
      </bottom>
      <diagonal/>
    </border>
    <border>
      <left style="thin">
        <color rgb="FFA0B2AE"/>
      </left>
      <right style="thin">
        <color rgb="FFA0B2AE"/>
      </right>
      <top style="thin">
        <color theme="3"/>
      </top>
      <bottom style="thin">
        <color theme="3" tint="0.249977111117893"/>
      </bottom>
      <diagonal/>
    </border>
    <border>
      <left/>
      <right style="thin">
        <color rgb="FFA0B2AE"/>
      </right>
      <top style="thin">
        <color rgb="FFA0B2AE"/>
      </top>
      <bottom style="thin">
        <color theme="3" tint="0.249977111117893"/>
      </bottom>
      <diagonal/>
    </border>
    <border>
      <left style="thin">
        <color rgb="FFA0B2AE"/>
      </left>
      <right style="thin">
        <color theme="3" tint="0.249977111117893"/>
      </right>
      <top style="thin">
        <color rgb="FFA0B2AE"/>
      </top>
      <bottom style="thin">
        <color rgb="FFA0B2AE"/>
      </bottom>
      <diagonal/>
    </border>
    <border>
      <left/>
      <right style="thin">
        <color theme="3" tint="0.249977111117893"/>
      </right>
      <top style="thin">
        <color rgb="FFA0B2AE"/>
      </top>
      <bottom style="thin">
        <color rgb="FFA0B2AE"/>
      </bottom>
      <diagonal/>
    </border>
    <border>
      <left style="thin">
        <color rgb="FFA0B2AE"/>
      </left>
      <right style="thin">
        <color theme="3" tint="0.249977111117893"/>
      </right>
      <top style="thin">
        <color rgb="FFA0B2AE"/>
      </top>
      <bottom style="thin">
        <color theme="3" tint="0.249977111117893"/>
      </bottom>
      <diagonal/>
    </border>
    <border>
      <left style="thin">
        <color rgb="FFA0B2AE"/>
      </left>
      <right style="thin">
        <color theme="3" tint="0.249977111117893"/>
      </right>
      <top/>
      <bottom style="thin">
        <color rgb="FFA0B2AE"/>
      </bottom>
      <diagonal/>
    </border>
    <border>
      <left/>
      <right style="thin">
        <color theme="3" tint="0.249977111117893"/>
      </right>
      <top/>
      <bottom/>
      <diagonal/>
    </border>
  </borders>
  <cellStyleXfs count="5">
    <xf numFmtId="0" fontId="0" fillId="0" borderId="0"/>
    <xf numFmtId="0" fontId="2" fillId="0" borderId="0"/>
    <xf numFmtId="0" fontId="16" fillId="0" borderId="0" applyNumberFormat="0" applyFill="0" applyBorder="0" applyAlignment="0" applyProtection="0"/>
    <xf numFmtId="0" fontId="18" fillId="0" borderId="0"/>
    <xf numFmtId="0" fontId="19" fillId="10" borderId="0" applyNumberFormat="0" applyBorder="0" applyAlignment="0" applyProtection="0"/>
  </cellStyleXfs>
  <cellXfs count="190">
    <xf numFmtId="0" fontId="0" fillId="0" borderId="0" xfId="0"/>
    <xf numFmtId="0" fontId="1" fillId="0" borderId="0" xfId="0" applyFont="1"/>
    <xf numFmtId="0" fontId="3" fillId="0" borderId="1" xfId="0" applyFont="1" applyBorder="1"/>
    <xf numFmtId="0" fontId="0" fillId="3" borderId="3" xfId="0" applyFill="1" applyBorder="1"/>
    <xf numFmtId="0" fontId="0" fillId="0" borderId="3" xfId="0" applyBorder="1"/>
    <xf numFmtId="0" fontId="0" fillId="0" borderId="5" xfId="0" applyBorder="1"/>
    <xf numFmtId="0" fontId="0" fillId="4" borderId="0" xfId="0" applyFill="1"/>
    <xf numFmtId="0" fontId="5" fillId="4" borderId="0" xfId="0" applyFont="1" applyFill="1"/>
    <xf numFmtId="0" fontId="0" fillId="0" borderId="0" xfId="0" applyAlignment="1">
      <alignment horizontal="center"/>
    </xf>
    <xf numFmtId="0" fontId="9" fillId="0" borderId="6" xfId="0" applyFont="1" applyBorder="1" applyAlignment="1">
      <alignment vertical="center"/>
    </xf>
    <xf numFmtId="0" fontId="9" fillId="0" borderId="6" xfId="0" applyFont="1" applyBorder="1" applyAlignment="1">
      <alignment horizontal="center" vertical="center" wrapText="1"/>
    </xf>
    <xf numFmtId="0" fontId="10" fillId="0" borderId="6" xfId="0" applyFont="1" applyBorder="1" applyAlignment="1">
      <alignment vertical="center"/>
    </xf>
    <xf numFmtId="0" fontId="9" fillId="0" borderId="6" xfId="0" applyFont="1" applyBorder="1" applyAlignment="1">
      <alignment vertical="center" wrapText="1"/>
    </xf>
    <xf numFmtId="0" fontId="9" fillId="0" borderId="8" xfId="0" applyFont="1" applyBorder="1" applyAlignment="1">
      <alignment horizontal="center" vertical="center" wrapText="1"/>
    </xf>
    <xf numFmtId="0" fontId="0" fillId="0" borderId="6" xfId="0" applyBorder="1"/>
    <xf numFmtId="0" fontId="8" fillId="0" borderId="7" xfId="0" applyFont="1" applyBorder="1" applyAlignment="1">
      <alignment horizontal="right" vertical="center" wrapText="1"/>
    </xf>
    <xf numFmtId="0" fontId="9" fillId="0" borderId="8"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1" fillId="0" borderId="6" xfId="0" applyFont="1" applyBorder="1" applyAlignment="1">
      <alignment vertical="center" wrapText="1"/>
    </xf>
    <xf numFmtId="0" fontId="9" fillId="0" borderId="6" xfId="0" applyFont="1" applyBorder="1" applyAlignment="1">
      <alignment horizontal="left" vertical="center" wrapText="1"/>
    </xf>
    <xf numFmtId="1" fontId="10" fillId="0" borderId="7" xfId="0" applyNumberFormat="1" applyFont="1" applyBorder="1" applyAlignment="1">
      <alignment vertical="center" wrapText="1"/>
    </xf>
    <xf numFmtId="0" fontId="12" fillId="0" borderId="0" xfId="0" applyFont="1"/>
    <xf numFmtId="0" fontId="12" fillId="0" borderId="6" xfId="0" applyFont="1" applyBorder="1"/>
    <xf numFmtId="0" fontId="9" fillId="0" borderId="6" xfId="0" applyFont="1" applyBorder="1" applyAlignment="1">
      <alignment horizontal="left" vertical="center"/>
    </xf>
    <xf numFmtId="0" fontId="9" fillId="0" borderId="6" xfId="0" applyFont="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vertical="top" wrapText="1"/>
    </xf>
    <xf numFmtId="0" fontId="13" fillId="0" borderId="0" xfId="0" applyFont="1" applyAlignment="1">
      <alignment vertical="top" wrapText="1"/>
    </xf>
    <xf numFmtId="0" fontId="14" fillId="0" borderId="0" xfId="0" applyFont="1"/>
    <xf numFmtId="0" fontId="0" fillId="4" borderId="0" xfId="0" quotePrefix="1" applyFill="1" applyAlignment="1">
      <alignment horizontal="right"/>
    </xf>
    <xf numFmtId="0" fontId="6" fillId="5" borderId="6" xfId="0" applyFont="1" applyFill="1" applyBorder="1" applyAlignment="1">
      <alignment horizontal="center" wrapText="1"/>
    </xf>
    <xf numFmtId="0" fontId="6" fillId="5" borderId="12" xfId="0" applyFont="1" applyFill="1" applyBorder="1" applyAlignment="1">
      <alignment horizontal="center" wrapText="1"/>
    </xf>
    <xf numFmtId="0" fontId="6" fillId="5" borderId="13" xfId="0" applyFont="1" applyFill="1" applyBorder="1" applyAlignment="1">
      <alignment horizontal="left" wrapText="1"/>
    </xf>
    <xf numFmtId="0" fontId="6" fillId="5" borderId="14" xfId="0" applyFont="1" applyFill="1" applyBorder="1" applyAlignment="1">
      <alignment horizontal="left" wrapText="1"/>
    </xf>
    <xf numFmtId="0" fontId="6" fillId="6" borderId="14" xfId="0" applyFont="1" applyFill="1" applyBorder="1" applyAlignment="1">
      <alignment horizontal="center" wrapText="1"/>
    </xf>
    <xf numFmtId="0" fontId="6" fillId="5" borderId="14" xfId="0" applyFont="1" applyFill="1" applyBorder="1" applyAlignment="1">
      <alignment horizontal="center" wrapText="1"/>
    </xf>
    <xf numFmtId="0" fontId="6" fillId="6" borderId="13" xfId="0" applyFont="1" applyFill="1" applyBorder="1" applyAlignment="1">
      <alignment horizontal="left" wrapText="1"/>
    </xf>
    <xf numFmtId="0" fontId="17" fillId="0" borderId="6" xfId="2" applyFont="1" applyBorder="1" applyAlignment="1">
      <alignment horizontal="left" vertical="center" wrapText="1"/>
    </xf>
    <xf numFmtId="0" fontId="6" fillId="0" borderId="14" xfId="0" applyFont="1" applyBorder="1" applyAlignment="1">
      <alignment horizontal="left" wrapText="1"/>
    </xf>
    <xf numFmtId="0" fontId="6" fillId="0" borderId="14" xfId="0" applyFont="1" applyBorder="1" applyAlignment="1">
      <alignment horizontal="center" wrapText="1"/>
    </xf>
    <xf numFmtId="0" fontId="6" fillId="0" borderId="16" xfId="0" applyFont="1" applyBorder="1" applyAlignment="1">
      <alignment horizontal="center" wrapText="1"/>
    </xf>
    <xf numFmtId="0" fontId="9" fillId="3" borderId="6" xfId="0" applyFont="1" applyFill="1" applyBorder="1" applyAlignment="1">
      <alignment horizontal="center" vertical="center"/>
    </xf>
    <xf numFmtId="0" fontId="0" fillId="3" borderId="0" xfId="0" applyFill="1"/>
    <xf numFmtId="0" fontId="0" fillId="3" borderId="0" xfId="0" applyFill="1" applyAlignment="1">
      <alignment vertical="center"/>
    </xf>
    <xf numFmtId="0" fontId="6" fillId="3" borderId="14" xfId="0" applyFont="1" applyFill="1" applyBorder="1" applyAlignment="1">
      <alignment horizontal="center" vertical="center" wrapText="1"/>
    </xf>
    <xf numFmtId="0" fontId="6" fillId="7" borderId="13" xfId="0" applyFont="1" applyFill="1" applyBorder="1" applyAlignment="1">
      <alignment horizontal="center" wrapText="1"/>
    </xf>
    <xf numFmtId="0" fontId="6" fillId="7" borderId="14" xfId="0" applyFont="1" applyFill="1" applyBorder="1" applyAlignment="1">
      <alignment horizontal="center" wrapText="1"/>
    </xf>
    <xf numFmtId="0" fontId="10" fillId="0" borderId="16" xfId="0" applyFont="1" applyBorder="1" applyAlignment="1">
      <alignment vertical="center" wrapText="1"/>
    </xf>
    <xf numFmtId="0" fontId="6" fillId="3" borderId="16"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16" xfId="0" applyFont="1" applyBorder="1" applyAlignment="1">
      <alignment horizontal="center" vertical="center" wrapText="1"/>
    </xf>
    <xf numFmtId="0" fontId="6" fillId="9" borderId="16" xfId="0" applyFont="1" applyFill="1" applyBorder="1" applyAlignment="1">
      <alignment horizontal="center" vertical="center" wrapText="1"/>
    </xf>
    <xf numFmtId="0" fontId="9" fillId="0" borderId="8" xfId="0" applyFont="1" applyBorder="1" applyAlignment="1">
      <alignment horizontal="left" vertical="center" wrapText="1"/>
    </xf>
    <xf numFmtId="0" fontId="15" fillId="0" borderId="0" xfId="0" applyFont="1" applyAlignment="1">
      <alignment vertical="center"/>
    </xf>
    <xf numFmtId="0" fontId="0" fillId="0" borderId="14" xfId="0" applyBorder="1"/>
    <xf numFmtId="0" fontId="6" fillId="7" borderId="12" xfId="0" applyFont="1" applyFill="1" applyBorder="1" applyAlignment="1">
      <alignment wrapText="1"/>
    </xf>
    <xf numFmtId="0" fontId="6" fillId="7" borderId="8" xfId="0" applyFont="1" applyFill="1" applyBorder="1" applyAlignment="1">
      <alignment wrapText="1"/>
    </xf>
    <xf numFmtId="1" fontId="10" fillId="0" borderId="7" xfId="0" applyNumberFormat="1" applyFont="1" applyBorder="1" applyAlignment="1">
      <alignment horizontal="right" vertical="center" wrapText="1"/>
    </xf>
    <xf numFmtId="0" fontId="0" fillId="0" borderId="0" xfId="0" applyAlignment="1">
      <alignment vertical="center"/>
    </xf>
    <xf numFmtId="0" fontId="12" fillId="0" borderId="0" xfId="0" applyFont="1" applyAlignment="1">
      <alignment vertical="center"/>
    </xf>
    <xf numFmtId="0" fontId="9" fillId="0" borderId="7" xfId="0" applyFont="1" applyBorder="1" applyAlignment="1">
      <alignment horizontal="right" vertical="center" wrapText="1"/>
    </xf>
    <xf numFmtId="0" fontId="11" fillId="0" borderId="14" xfId="0" applyFont="1" applyBorder="1" applyAlignment="1">
      <alignment horizontal="left" vertical="center" wrapText="1"/>
    </xf>
    <xf numFmtId="0" fontId="9" fillId="0" borderId="16" xfId="0" applyFont="1" applyBorder="1" applyAlignment="1">
      <alignment vertical="center" wrapText="1"/>
    </xf>
    <xf numFmtId="0" fontId="12" fillId="0" borderId="6" xfId="0" applyFont="1" applyBorder="1" applyAlignment="1">
      <alignment vertical="center"/>
    </xf>
    <xf numFmtId="164" fontId="10" fillId="0" borderId="7" xfId="0" applyNumberFormat="1" applyFont="1" applyBorder="1" applyAlignment="1">
      <alignment horizontal="right" vertical="center" wrapText="1" indent="1"/>
    </xf>
    <xf numFmtId="164" fontId="0" fillId="0" borderId="0" xfId="0" applyNumberFormat="1" applyAlignment="1">
      <alignment horizontal="right"/>
    </xf>
    <xf numFmtId="0" fontId="0" fillId="6" borderId="0" xfId="0" applyFill="1"/>
    <xf numFmtId="0" fontId="8" fillId="6" borderId="7" xfId="0" applyFont="1" applyFill="1" applyBorder="1" applyAlignment="1">
      <alignment horizontal="right" vertical="center"/>
    </xf>
    <xf numFmtId="0" fontId="8" fillId="6" borderId="7" xfId="0" applyFont="1" applyFill="1" applyBorder="1" applyAlignment="1">
      <alignment horizontal="right" vertical="center" wrapText="1"/>
    </xf>
    <xf numFmtId="0" fontId="9" fillId="6" borderId="6" xfId="0" applyFont="1" applyFill="1" applyBorder="1" applyAlignment="1">
      <alignment vertical="center"/>
    </xf>
    <xf numFmtId="0" fontId="10" fillId="6" borderId="8" xfId="0" applyFont="1" applyFill="1" applyBorder="1" applyAlignment="1">
      <alignment vertical="center" wrapText="1"/>
    </xf>
    <xf numFmtId="0" fontId="11" fillId="6" borderId="6" xfId="0" applyFont="1" applyFill="1" applyBorder="1" applyAlignment="1">
      <alignment vertical="center" wrapText="1"/>
    </xf>
    <xf numFmtId="0" fontId="6" fillId="6" borderId="14" xfId="0" applyFont="1" applyFill="1" applyBorder="1" applyAlignment="1">
      <alignment horizontal="left" vertical="center" wrapText="1"/>
    </xf>
    <xf numFmtId="0" fontId="6" fillId="6" borderId="14" xfId="0" applyFont="1" applyFill="1" applyBorder="1" applyAlignment="1">
      <alignment horizontal="center" vertical="center" wrapText="1"/>
    </xf>
    <xf numFmtId="0" fontId="9" fillId="6" borderId="6" xfId="0" applyFont="1" applyFill="1" applyBorder="1" applyAlignment="1">
      <alignment horizontal="center" vertical="center"/>
    </xf>
    <xf numFmtId="0" fontId="9" fillId="6" borderId="8" xfId="0" applyFont="1" applyFill="1" applyBorder="1" applyAlignment="1">
      <alignment horizontal="center" vertical="center" wrapText="1"/>
    </xf>
    <xf numFmtId="0" fontId="11" fillId="6" borderId="16" xfId="0" applyFont="1" applyFill="1" applyBorder="1" applyAlignment="1">
      <alignment horizontal="center" vertical="center" wrapText="1"/>
    </xf>
    <xf numFmtId="164" fontId="10" fillId="6" borderId="7" xfId="0" applyNumberFormat="1" applyFont="1" applyFill="1" applyBorder="1" applyAlignment="1">
      <alignment horizontal="right" vertical="center" wrapText="1" indent="1"/>
    </xf>
    <xf numFmtId="0" fontId="6" fillId="6" borderId="16" xfId="0" applyFont="1" applyFill="1" applyBorder="1" applyAlignment="1">
      <alignment horizontal="center" vertical="center" wrapText="1"/>
    </xf>
    <xf numFmtId="0" fontId="6" fillId="6" borderId="16" xfId="0" applyFont="1" applyFill="1" applyBorder="1" applyAlignment="1">
      <alignment horizontal="center" wrapText="1"/>
    </xf>
    <xf numFmtId="0" fontId="6" fillId="6" borderId="14" xfId="0" applyFont="1" applyFill="1" applyBorder="1" applyAlignment="1">
      <alignment horizontal="left" wrapText="1"/>
    </xf>
    <xf numFmtId="0" fontId="11" fillId="6" borderId="16" xfId="0" applyFont="1" applyFill="1" applyBorder="1" applyAlignment="1">
      <alignment horizontal="center" wrapText="1"/>
    </xf>
    <xf numFmtId="9" fontId="6" fillId="6" borderId="16" xfId="0" applyNumberFormat="1" applyFont="1" applyFill="1" applyBorder="1" applyAlignment="1">
      <alignment horizontal="center" wrapText="1"/>
    </xf>
    <xf numFmtId="0" fontId="8" fillId="6" borderId="6" xfId="0" applyFont="1" applyFill="1" applyBorder="1" applyAlignment="1">
      <alignment vertical="center"/>
    </xf>
    <xf numFmtId="0" fontId="9" fillId="6" borderId="6" xfId="0" applyFont="1" applyFill="1" applyBorder="1" applyAlignment="1">
      <alignment horizontal="left" vertical="center" wrapText="1"/>
    </xf>
    <xf numFmtId="0" fontId="0" fillId="6" borderId="6" xfId="0" applyFill="1" applyBorder="1"/>
    <xf numFmtId="0" fontId="10" fillId="9" borderId="16" xfId="0" applyFont="1" applyFill="1" applyBorder="1" applyAlignment="1">
      <alignment vertical="center" wrapText="1"/>
    </xf>
    <xf numFmtId="0" fontId="9" fillId="9" borderId="6" xfId="0" applyFont="1" applyFill="1" applyBorder="1" applyAlignment="1">
      <alignment vertical="center"/>
    </xf>
    <xf numFmtId="0" fontId="10" fillId="9" borderId="8" xfId="0" applyFont="1" applyFill="1" applyBorder="1" applyAlignment="1">
      <alignment vertical="center" wrapText="1"/>
    </xf>
    <xf numFmtId="0" fontId="8" fillId="6" borderId="18" xfId="0" applyFont="1" applyFill="1" applyBorder="1" applyAlignment="1">
      <alignment horizontal="right" vertical="center"/>
    </xf>
    <xf numFmtId="1" fontId="10" fillId="0" borderId="7" xfId="0" applyNumberFormat="1" applyFont="1" applyBorder="1" applyAlignment="1">
      <alignment horizontal="left" vertical="center" wrapText="1"/>
    </xf>
    <xf numFmtId="0" fontId="9" fillId="0" borderId="6" xfId="0" applyFont="1" applyBorder="1" applyAlignment="1">
      <alignment vertical="top" wrapText="1"/>
    </xf>
    <xf numFmtId="0" fontId="9" fillId="0" borderId="8" xfId="0" applyFont="1" applyBorder="1" applyAlignment="1">
      <alignment vertical="center"/>
    </xf>
    <xf numFmtId="0" fontId="9" fillId="0" borderId="14" xfId="0" applyFont="1" applyBorder="1" applyAlignment="1">
      <alignment vertical="center"/>
    </xf>
    <xf numFmtId="0" fontId="9" fillId="0" borderId="8" xfId="0" applyFont="1" applyBorder="1" applyAlignment="1">
      <alignment horizontal="right" vertical="center" wrapText="1"/>
    </xf>
    <xf numFmtId="0" fontId="9" fillId="0" borderId="7" xfId="0" applyFont="1" applyBorder="1" applyAlignment="1">
      <alignment horizontal="left" vertical="center" wrapText="1"/>
    </xf>
    <xf numFmtId="0" fontId="8" fillId="6" borderId="8" xfId="0" applyFont="1" applyFill="1" applyBorder="1" applyAlignment="1">
      <alignment horizontal="left" vertical="center" wrapText="1"/>
    </xf>
    <xf numFmtId="0" fontId="9" fillId="6" borderId="8" xfId="0" applyFont="1" applyFill="1" applyBorder="1" applyAlignment="1">
      <alignment horizontal="left" vertical="center" wrapText="1"/>
    </xf>
    <xf numFmtId="0" fontId="0" fillId="0" borderId="0" xfId="0" applyAlignment="1">
      <alignment horizontal="left"/>
    </xf>
    <xf numFmtId="0" fontId="10" fillId="6" borderId="8" xfId="0" applyFont="1" applyFill="1" applyBorder="1" applyAlignment="1">
      <alignment horizontal="left" vertical="center" wrapText="1"/>
    </xf>
    <xf numFmtId="0" fontId="10" fillId="0" borderId="8" xfId="0" applyFont="1" applyBorder="1" applyAlignment="1">
      <alignment horizontal="left" vertical="center" wrapText="1"/>
    </xf>
    <xf numFmtId="1" fontId="10" fillId="0" borderId="7" xfId="0" applyNumberFormat="1" applyFont="1" applyBorder="1" applyAlignment="1">
      <alignment horizontal="center" vertical="center" wrapText="1"/>
    </xf>
    <xf numFmtId="0" fontId="9" fillId="0" borderId="6" xfId="0" applyFont="1" applyBorder="1" applyAlignment="1">
      <alignment horizontal="left" vertical="top" wrapText="1"/>
    </xf>
    <xf numFmtId="1" fontId="6" fillId="6" borderId="15" xfId="0" applyNumberFormat="1" applyFont="1" applyFill="1" applyBorder="1" applyAlignment="1">
      <alignment horizontal="right" wrapText="1" indent="1"/>
    </xf>
    <xf numFmtId="164" fontId="20" fillId="6" borderId="7" xfId="0" applyNumberFormat="1" applyFont="1" applyFill="1" applyBorder="1" applyAlignment="1">
      <alignment horizontal="right" vertical="center" wrapText="1" indent="1"/>
    </xf>
    <xf numFmtId="0" fontId="20" fillId="6" borderId="8" xfId="0" applyFont="1" applyFill="1" applyBorder="1" applyAlignment="1">
      <alignment vertical="center" wrapText="1"/>
    </xf>
    <xf numFmtId="1" fontId="20" fillId="6" borderId="7" xfId="0" applyNumberFormat="1" applyFont="1" applyFill="1" applyBorder="1" applyAlignment="1">
      <alignment horizontal="right" vertical="center" wrapText="1" indent="1"/>
    </xf>
    <xf numFmtId="0" fontId="21" fillId="0" borderId="6" xfId="0" applyFont="1" applyBorder="1" applyAlignment="1">
      <alignment vertical="center"/>
    </xf>
    <xf numFmtId="0" fontId="4" fillId="0" borderId="0" xfId="0" applyFont="1" applyAlignment="1">
      <alignment horizontal="left" vertical="top" wrapText="1"/>
    </xf>
    <xf numFmtId="0" fontId="13" fillId="0" borderId="0" xfId="0" applyFont="1" applyAlignment="1">
      <alignment horizontal="left" vertical="top" wrapText="1" indent="1"/>
    </xf>
    <xf numFmtId="0" fontId="0" fillId="4" borderId="0" xfId="0" applyFill="1" applyAlignment="1">
      <alignment horizontal="left" wrapText="1"/>
    </xf>
    <xf numFmtId="0" fontId="0" fillId="3" borderId="2" xfId="0" applyFill="1" applyBorder="1" applyAlignment="1">
      <alignment horizontal="center" vertical="center"/>
    </xf>
    <xf numFmtId="0" fontId="0" fillId="0" borderId="0" xfId="0" applyAlignment="1">
      <alignment horizontal="left"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6" fillId="5" borderId="7" xfId="0" applyFont="1" applyFill="1" applyBorder="1" applyAlignment="1">
      <alignment horizontal="center" wrapText="1"/>
    </xf>
    <xf numFmtId="0" fontId="6" fillId="5" borderId="12" xfId="0" applyFont="1" applyFill="1" applyBorder="1" applyAlignment="1">
      <alignment horizontal="center" wrapText="1"/>
    </xf>
    <xf numFmtId="0" fontId="6" fillId="3" borderId="7" xfId="0" applyFont="1" applyFill="1" applyBorder="1" applyAlignment="1">
      <alignment horizontal="center" wrapText="1"/>
    </xf>
    <xf numFmtId="0" fontId="6" fillId="3" borderId="12" xfId="0" applyFont="1" applyFill="1" applyBorder="1" applyAlignment="1">
      <alignment horizontal="center" wrapText="1"/>
    </xf>
    <xf numFmtId="0" fontId="6" fillId="3" borderId="8" xfId="0" applyFont="1" applyFill="1" applyBorder="1" applyAlignment="1">
      <alignment horizontal="center" wrapText="1"/>
    </xf>
    <xf numFmtId="0" fontId="6" fillId="5" borderId="13" xfId="0" applyFont="1" applyFill="1" applyBorder="1" applyAlignment="1">
      <alignment horizontal="left" wrapText="1"/>
    </xf>
    <xf numFmtId="0" fontId="6" fillId="5" borderId="14" xfId="0" applyFont="1" applyFill="1" applyBorder="1" applyAlignment="1">
      <alignment horizontal="left" wrapText="1"/>
    </xf>
    <xf numFmtId="0" fontId="0" fillId="0" borderId="0" xfId="0" applyAlignment="1">
      <alignment horizontal="center"/>
    </xf>
    <xf numFmtId="0" fontId="0" fillId="0" borderId="17" xfId="0" applyBorder="1" applyAlignment="1">
      <alignment horizontal="center"/>
    </xf>
    <xf numFmtId="0" fontId="6" fillId="5" borderId="13" xfId="0" applyFont="1" applyFill="1" applyBorder="1" applyAlignment="1">
      <alignment horizontal="left"/>
    </xf>
    <xf numFmtId="0" fontId="6" fillId="5" borderId="14" xfId="0" applyFont="1" applyFill="1" applyBorder="1" applyAlignment="1">
      <alignment horizontal="left"/>
    </xf>
    <xf numFmtId="0" fontId="6" fillId="5" borderId="13" xfId="0" applyFont="1" applyFill="1" applyBorder="1" applyAlignment="1"/>
    <xf numFmtId="0" fontId="6" fillId="5" borderId="14" xfId="0" applyFont="1" applyFill="1" applyBorder="1" applyAlignment="1"/>
    <xf numFmtId="0" fontId="6" fillId="7" borderId="13" xfId="0" applyFont="1" applyFill="1" applyBorder="1" applyAlignment="1">
      <alignment horizontal="center" wrapText="1"/>
    </xf>
    <xf numFmtId="0" fontId="6" fillId="7" borderId="14" xfId="0" applyFont="1" applyFill="1" applyBorder="1" applyAlignment="1">
      <alignment horizontal="center" wrapText="1"/>
    </xf>
    <xf numFmtId="0" fontId="6" fillId="3" borderId="13" xfId="0" applyFont="1" applyFill="1" applyBorder="1" applyAlignment="1">
      <alignment horizontal="center" textRotation="90"/>
    </xf>
    <xf numFmtId="0" fontId="6" fillId="3" borderId="14" xfId="0" applyFont="1" applyFill="1" applyBorder="1" applyAlignment="1">
      <alignment horizontal="center" textRotation="90"/>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7" xfId="0" applyFont="1" applyFill="1" applyBorder="1" applyAlignment="1">
      <alignment horizontal="center"/>
    </xf>
    <xf numFmtId="0" fontId="6" fillId="5" borderId="12" xfId="0" applyFont="1" applyFill="1" applyBorder="1" applyAlignment="1">
      <alignment horizontal="center"/>
    </xf>
    <xf numFmtId="0" fontId="6" fillId="5" borderId="8" xfId="0" applyFont="1" applyFill="1" applyBorder="1" applyAlignment="1">
      <alignment horizontal="center"/>
    </xf>
    <xf numFmtId="9" fontId="6" fillId="7" borderId="13" xfId="0" applyNumberFormat="1" applyFont="1" applyFill="1" applyBorder="1" applyAlignment="1">
      <alignment horizontal="center" wrapText="1"/>
    </xf>
    <xf numFmtId="9" fontId="6" fillId="7" borderId="14" xfId="0" applyNumberFormat="1" applyFont="1" applyFill="1" applyBorder="1" applyAlignment="1">
      <alignment horizontal="center" wrapText="1"/>
    </xf>
    <xf numFmtId="0" fontId="6" fillId="7" borderId="7" xfId="0" applyFont="1" applyFill="1" applyBorder="1" applyAlignment="1">
      <alignment horizontal="center" wrapText="1"/>
    </xf>
    <xf numFmtId="0" fontId="6" fillId="7" borderId="12" xfId="0" applyFont="1" applyFill="1" applyBorder="1" applyAlignment="1">
      <alignment horizontal="center" wrapText="1"/>
    </xf>
    <xf numFmtId="0" fontId="6" fillId="3" borderId="13" xfId="0" applyFont="1" applyFill="1" applyBorder="1" applyAlignment="1">
      <alignment horizontal="center" wrapText="1"/>
    </xf>
    <xf numFmtId="0" fontId="6" fillId="3" borderId="14" xfId="0" applyFont="1" applyFill="1" applyBorder="1" applyAlignment="1">
      <alignment horizontal="center" wrapText="1"/>
    </xf>
    <xf numFmtId="0" fontId="6" fillId="6" borderId="13" xfId="0" applyFont="1" applyFill="1" applyBorder="1" applyAlignment="1">
      <alignment horizontal="center" wrapText="1"/>
    </xf>
    <xf numFmtId="0" fontId="6" fillId="6" borderId="14" xfId="0" applyFont="1" applyFill="1" applyBorder="1" applyAlignment="1">
      <alignment horizontal="center" wrapText="1"/>
    </xf>
    <xf numFmtId="0" fontId="6" fillId="6" borderId="12" xfId="0" applyFont="1" applyFill="1" applyBorder="1" applyAlignment="1">
      <alignment horizontal="center" wrapText="1"/>
    </xf>
    <xf numFmtId="0" fontId="6" fillId="6" borderId="8" xfId="0" applyFont="1" applyFill="1" applyBorder="1" applyAlignment="1">
      <alignment horizontal="center" wrapText="1"/>
    </xf>
    <xf numFmtId="0" fontId="6" fillId="6" borderId="7" xfId="0" applyFont="1" applyFill="1" applyBorder="1" applyAlignment="1">
      <alignment horizontal="center" wrapText="1"/>
    </xf>
    <xf numFmtId="0" fontId="6" fillId="7" borderId="8" xfId="0" applyFont="1" applyFill="1" applyBorder="1" applyAlignment="1">
      <alignment horizontal="center" wrapText="1"/>
    </xf>
    <xf numFmtId="0" fontId="6" fillId="8" borderId="7" xfId="0" applyFont="1" applyFill="1" applyBorder="1" applyAlignment="1">
      <alignment horizontal="center" wrapText="1"/>
    </xf>
    <xf numFmtId="0" fontId="6" fillId="8" borderId="12" xfId="0" applyFont="1" applyFill="1" applyBorder="1" applyAlignment="1">
      <alignment horizontal="center" wrapText="1"/>
    </xf>
    <xf numFmtId="0" fontId="6" fillId="8" borderId="8" xfId="0" applyFont="1" applyFill="1" applyBorder="1" applyAlignment="1">
      <alignment horizontal="center" wrapText="1"/>
    </xf>
    <xf numFmtId="0" fontId="6" fillId="8" borderId="13" xfId="0" applyFont="1" applyFill="1" applyBorder="1" applyAlignment="1">
      <alignment horizontal="center" wrapText="1"/>
    </xf>
    <xf numFmtId="0" fontId="6" fillId="8" borderId="14" xfId="0" applyFont="1" applyFill="1" applyBorder="1" applyAlignment="1">
      <alignment horizontal="center" wrapText="1"/>
    </xf>
    <xf numFmtId="0" fontId="3" fillId="0" borderId="19" xfId="0" applyFont="1" applyBorder="1"/>
    <xf numFmtId="164" fontId="10" fillId="6" borderId="7" xfId="0" applyNumberFormat="1" applyFont="1" applyFill="1" applyBorder="1" applyAlignment="1">
      <alignment horizontal="center" vertical="center" wrapText="1"/>
    </xf>
    <xf numFmtId="164" fontId="10" fillId="6" borderId="8" xfId="0" applyNumberFormat="1" applyFont="1" applyFill="1" applyBorder="1" applyAlignment="1">
      <alignment horizontal="center" vertical="center" wrapText="1"/>
    </xf>
    <xf numFmtId="0" fontId="9" fillId="0" borderId="12" xfId="0" applyFont="1" applyBorder="1" applyAlignment="1">
      <alignment horizontal="left" vertical="center" wrapText="1"/>
    </xf>
    <xf numFmtId="0" fontId="9" fillId="6" borderId="8" xfId="0" applyFont="1" applyFill="1" applyBorder="1" applyAlignment="1">
      <alignment vertical="center"/>
    </xf>
    <xf numFmtId="0" fontId="11" fillId="0" borderId="14" xfId="0" applyFont="1" applyBorder="1" applyAlignment="1">
      <alignment vertical="center" wrapText="1"/>
    </xf>
    <xf numFmtId="0" fontId="9" fillId="0" borderId="20" xfId="0" applyFont="1" applyBorder="1" applyAlignment="1">
      <alignment vertical="center"/>
    </xf>
    <xf numFmtId="0" fontId="11" fillId="0" borderId="21" xfId="0" applyFont="1" applyBorder="1" applyAlignment="1">
      <alignment vertical="center" wrapText="1"/>
    </xf>
    <xf numFmtId="0" fontId="10" fillId="0" borderId="16" xfId="0" applyFont="1" applyBorder="1" applyAlignment="1">
      <alignment horizontal="left" vertical="center" wrapText="1"/>
    </xf>
    <xf numFmtId="0" fontId="10" fillId="0" borderId="22" xfId="0" applyFont="1" applyBorder="1" applyAlignment="1">
      <alignment horizontal="left" vertical="center" wrapText="1"/>
    </xf>
    <xf numFmtId="0" fontId="9" fillId="0" borderId="23" xfId="0" applyFont="1" applyBorder="1" applyAlignment="1">
      <alignment vertical="center" wrapText="1"/>
    </xf>
    <xf numFmtId="0" fontId="9" fillId="6" borderId="23" xfId="0" applyFont="1" applyFill="1" applyBorder="1" applyAlignment="1">
      <alignment vertical="center"/>
    </xf>
    <xf numFmtId="0" fontId="0" fillId="0" borderId="0" xfId="0" applyBorder="1"/>
    <xf numFmtId="0" fontId="10" fillId="6" borderId="23" xfId="0" applyFont="1" applyFill="1" applyBorder="1" applyAlignment="1">
      <alignment vertical="center" wrapText="1"/>
    </xf>
    <xf numFmtId="0" fontId="10" fillId="0" borderId="23" xfId="0" applyFont="1" applyBorder="1" applyAlignment="1">
      <alignment vertical="center" wrapText="1"/>
    </xf>
    <xf numFmtId="1" fontId="10" fillId="6" borderId="23" xfId="0" applyNumberFormat="1" applyFont="1" applyFill="1" applyBorder="1" applyAlignment="1">
      <alignment vertical="center" wrapText="1"/>
    </xf>
    <xf numFmtId="1" fontId="10" fillId="0" borderId="23" xfId="0" applyNumberFormat="1" applyFont="1" applyBorder="1" applyAlignment="1">
      <alignment vertical="center" wrapText="1"/>
    </xf>
    <xf numFmtId="0" fontId="11" fillId="0" borderId="23" xfId="0" applyFont="1" applyBorder="1" applyAlignment="1">
      <alignment vertical="center" wrapText="1"/>
    </xf>
    <xf numFmtId="0" fontId="9" fillId="0" borderId="24" xfId="0" applyFont="1" applyBorder="1" applyAlignment="1">
      <alignment vertical="center" wrapText="1"/>
    </xf>
    <xf numFmtId="0" fontId="9" fillId="0" borderId="23" xfId="0" applyFont="1" applyBorder="1" applyAlignment="1">
      <alignment vertical="center"/>
    </xf>
    <xf numFmtId="1" fontId="10" fillId="0" borderId="25" xfId="0" applyNumberFormat="1" applyFont="1" applyBorder="1" applyAlignment="1">
      <alignment vertical="center" wrapText="1"/>
    </xf>
    <xf numFmtId="0" fontId="9" fillId="0" borderId="26" xfId="0" applyFont="1" applyBorder="1" applyAlignment="1">
      <alignment vertical="center" wrapText="1"/>
    </xf>
    <xf numFmtId="0" fontId="0" fillId="0" borderId="0" xfId="0" applyBorder="1" applyAlignment="1"/>
    <xf numFmtId="0" fontId="0" fillId="0" borderId="27" xfId="0" applyBorder="1" applyAlignment="1"/>
    <xf numFmtId="164" fontId="10" fillId="0" borderId="15" xfId="0" applyNumberFormat="1" applyFont="1" applyBorder="1" applyAlignment="1">
      <alignment horizontal="right" vertical="center" wrapText="1" indent="1"/>
    </xf>
    <xf numFmtId="0" fontId="9" fillId="0" borderId="14" xfId="0" applyFont="1" applyBorder="1" applyAlignment="1">
      <alignment horizontal="left" vertical="top" wrapText="1"/>
    </xf>
    <xf numFmtId="0" fontId="9" fillId="0" borderId="14" xfId="0" applyFont="1" applyBorder="1" applyAlignment="1">
      <alignment vertical="center" wrapText="1"/>
    </xf>
    <xf numFmtId="0" fontId="9" fillId="0" borderId="14" xfId="0" applyFont="1" applyBorder="1" applyAlignment="1">
      <alignment horizontal="center" vertical="center" wrapText="1"/>
    </xf>
  </cellXfs>
  <cellStyles count="5">
    <cellStyle name="Good 2" xfId="4" xr:uid="{1130B246-F810-4F79-BD0B-6E03D2CA570D}"/>
    <cellStyle name="Hyperkobling" xfId="2" builtinId="8"/>
    <cellStyle name="Normal" xfId="0" builtinId="0"/>
    <cellStyle name="Normal 2" xfId="1" xr:uid="{C431F6A3-DECE-42A4-A447-531779B57C91}"/>
    <cellStyle name="Normal 3" xfId="3" xr:uid="{AF7AFA8E-7C21-4EE1-B4DB-A926291CCFD4}"/>
  </cellStyles>
  <dxfs count="36">
    <dxf>
      <fill>
        <patternFill>
          <bgColor theme="4"/>
        </patternFill>
      </fill>
    </dxf>
    <dxf>
      <fill>
        <patternFill>
          <bgColor theme="7"/>
        </patternFill>
      </fill>
    </dxf>
    <dxf>
      <font>
        <color theme="8"/>
      </font>
      <fill>
        <patternFill>
          <bgColor theme="8"/>
        </patternFill>
      </fill>
    </dxf>
    <dxf>
      <font>
        <color theme="8" tint="0.59996337778862885"/>
      </font>
      <fill>
        <patternFill>
          <bgColor theme="8" tint="0.59996337778862885"/>
        </patternFill>
      </fill>
    </dxf>
    <dxf>
      <font>
        <color theme="2"/>
      </font>
      <fill>
        <patternFill>
          <bgColor theme="2"/>
        </patternFill>
      </fill>
    </dxf>
    <dxf>
      <font>
        <color theme="4"/>
      </font>
      <fill>
        <patternFill>
          <bgColor theme="4"/>
        </patternFill>
      </fill>
    </dxf>
    <dxf>
      <font>
        <color theme="7"/>
      </font>
      <fill>
        <patternFill>
          <bgColor theme="7"/>
        </patternFill>
      </fill>
    </dxf>
    <dxf>
      <font>
        <color theme="8"/>
      </font>
      <fill>
        <patternFill>
          <bgColor theme="8"/>
        </patternFill>
      </fill>
    </dxf>
    <dxf>
      <font>
        <color theme="8" tint="0.59996337778862885"/>
      </font>
      <fill>
        <patternFill>
          <bgColor theme="8" tint="0.59996337778862885"/>
        </patternFill>
      </fill>
    </dxf>
    <dxf>
      <font>
        <color theme="2"/>
      </font>
      <fill>
        <patternFill>
          <bgColor theme="2"/>
        </patternFill>
      </fill>
    </dxf>
    <dxf>
      <font>
        <color theme="4"/>
      </font>
      <fill>
        <patternFill>
          <bgColor theme="4"/>
        </patternFill>
      </fill>
    </dxf>
    <dxf>
      <font>
        <color theme="7"/>
      </font>
      <fill>
        <patternFill>
          <bgColor theme="7"/>
        </patternFill>
      </fill>
    </dxf>
    <dxf>
      <font>
        <color theme="8"/>
      </font>
      <fill>
        <patternFill>
          <bgColor theme="8"/>
        </patternFill>
      </fill>
    </dxf>
    <dxf>
      <font>
        <color theme="8" tint="0.59996337778862885"/>
      </font>
      <fill>
        <patternFill>
          <bgColor theme="8" tint="0.59996337778862885"/>
        </patternFill>
      </fill>
    </dxf>
    <dxf>
      <font>
        <color theme="2"/>
      </font>
      <fill>
        <patternFill>
          <bgColor theme="2"/>
        </patternFill>
      </fill>
    </dxf>
    <dxf>
      <font>
        <color theme="4"/>
      </font>
      <fill>
        <patternFill>
          <bgColor theme="4"/>
        </patternFill>
      </fill>
    </dxf>
    <dxf>
      <font>
        <color theme="7"/>
      </font>
      <fill>
        <patternFill>
          <bgColor theme="7"/>
        </patternFill>
      </fill>
    </dxf>
    <dxf>
      <font>
        <color theme="8"/>
      </font>
      <fill>
        <patternFill>
          <bgColor theme="8"/>
        </patternFill>
      </fill>
    </dxf>
    <dxf>
      <font>
        <color theme="8" tint="0.59996337778862885"/>
      </font>
      <fill>
        <patternFill>
          <bgColor theme="8" tint="0.59996337778862885"/>
        </patternFill>
      </fill>
    </dxf>
    <dxf>
      <font>
        <color theme="2"/>
      </font>
      <fill>
        <patternFill>
          <bgColor theme="2"/>
        </patternFill>
      </fill>
    </dxf>
    <dxf>
      <font>
        <color theme="4"/>
      </font>
      <fill>
        <patternFill>
          <bgColor theme="4"/>
        </patternFill>
      </fill>
    </dxf>
    <dxf>
      <font>
        <color theme="7"/>
      </font>
      <fill>
        <patternFill>
          <bgColor theme="7"/>
        </patternFill>
      </fill>
    </dxf>
    <dxf>
      <font>
        <color theme="8"/>
      </font>
      <fill>
        <patternFill>
          <bgColor theme="8"/>
        </patternFill>
      </fill>
    </dxf>
    <dxf>
      <font>
        <color theme="8" tint="0.59996337778862885"/>
      </font>
      <fill>
        <patternFill>
          <bgColor theme="8" tint="0.59996337778862885"/>
        </patternFill>
      </fill>
    </dxf>
    <dxf>
      <font>
        <color theme="2"/>
      </font>
      <fill>
        <patternFill>
          <bgColor theme="2"/>
        </patternFill>
      </fill>
    </dxf>
    <dxf>
      <font>
        <color theme="4"/>
      </font>
      <fill>
        <patternFill>
          <bgColor theme="4"/>
        </patternFill>
      </fill>
    </dxf>
    <dxf>
      <font>
        <color theme="7"/>
      </font>
      <fill>
        <patternFill>
          <bgColor theme="7"/>
        </patternFill>
      </fill>
    </dxf>
    <dxf>
      <font>
        <color theme="8"/>
      </font>
      <fill>
        <patternFill>
          <bgColor theme="8"/>
        </patternFill>
      </fill>
    </dxf>
    <dxf>
      <font>
        <color theme="8" tint="0.59996337778862885"/>
      </font>
      <fill>
        <patternFill>
          <bgColor theme="8" tint="0.59996337778862885"/>
        </patternFill>
      </fill>
    </dxf>
    <dxf>
      <font>
        <color theme="2"/>
      </font>
      <fill>
        <patternFill>
          <bgColor theme="2"/>
        </patternFill>
      </fill>
    </dxf>
    <dxf>
      <font>
        <color theme="4"/>
      </font>
      <fill>
        <patternFill>
          <bgColor theme="4"/>
        </patternFill>
      </fill>
    </dxf>
    <dxf>
      <font>
        <color theme="7"/>
      </font>
      <fill>
        <patternFill>
          <bgColor theme="7"/>
        </patternFill>
      </fill>
    </dxf>
    <dxf>
      <fill>
        <patternFill>
          <bgColor theme="4"/>
        </patternFill>
      </fill>
    </dxf>
    <dxf>
      <fill>
        <patternFill>
          <bgColor theme="7"/>
        </patternFill>
      </fill>
    </dxf>
    <dxf>
      <fill>
        <patternFill>
          <bgColor theme="4"/>
        </patternFill>
      </fill>
    </dxf>
    <dxf>
      <fill>
        <patternFill>
          <bgColor theme="7"/>
        </patternFill>
      </fill>
    </dxf>
  </dxfs>
  <tableStyles count="0" defaultTableStyle="TableStyleMedium2" defaultPivotStyle="PivotStyleLight16"/>
  <colors>
    <mruColors>
      <color rgb="FF71BB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kanska.sharepoint.com/sites/bikube-629499-01/Delte%20dokumenter/General/quantiti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o"/>
      <sheetName val="Material"/>
      <sheetName val="Results (avgsize)"/>
      <sheetName val="Charts"/>
      <sheetName val="Generations"/>
      <sheetName val="China"/>
      <sheetName val="Norway"/>
      <sheetName val="Stål"/>
      <sheetName val="Utslippsfaktorer"/>
      <sheetName val="Transport"/>
      <sheetName val="Byggeplass"/>
      <sheetName val="Pivot"/>
      <sheetName val="NSH takeoff"/>
      <sheetName val="Dropdowns"/>
      <sheetName val="Kalkulering av strøm "/>
      <sheetName val="SimaPro"/>
      <sheetName val="Igangsatte"/>
      <sheetName val="Results (norge miks)"/>
      <sheetName val="xsuperseded"/>
    </sheetNames>
    <sheetDataSet>
      <sheetData sheetId="0" refreshError="1"/>
      <sheetData sheetId="1" refreshError="1"/>
      <sheetData sheetId="2" refreshError="1"/>
      <sheetData sheetId="3" refreshError="1"/>
      <sheetData sheetId="4" refreshError="1"/>
      <sheetData sheetId="5"/>
      <sheetData sheetId="6"/>
      <sheetData sheetId="7"/>
      <sheetData sheetId="8"/>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AV">
  <a:themeElements>
    <a:clrScheme name="Asplan Viak">
      <a:dk1>
        <a:srgbClr val="000000"/>
      </a:dk1>
      <a:lt1>
        <a:srgbClr val="FFFFFF"/>
      </a:lt1>
      <a:dk2>
        <a:srgbClr val="1D3C34"/>
      </a:dk2>
      <a:lt2>
        <a:srgbClr val="F6F8F1"/>
      </a:lt2>
      <a:accent1>
        <a:srgbClr val="B7DC8F"/>
      </a:accent1>
      <a:accent2>
        <a:srgbClr val="1D3C34"/>
      </a:accent2>
      <a:accent3>
        <a:srgbClr val="F0F4E3"/>
      </a:accent3>
      <a:accent4>
        <a:srgbClr val="48A23F"/>
      </a:accent4>
      <a:accent5>
        <a:srgbClr val="FFC358"/>
      </a:accent5>
      <a:accent6>
        <a:srgbClr val="F6F8F1"/>
      </a:accent6>
      <a:hlink>
        <a:srgbClr val="48A23F"/>
      </a:hlink>
      <a:folHlink>
        <a:srgbClr val="4D4D4D"/>
      </a:folHlink>
    </a:clrScheme>
    <a:fontScheme name="Avenir Next LT Pro">
      <a:majorFont>
        <a:latin typeface="Avenir Next LT Pro"/>
        <a:ea typeface=""/>
        <a:cs typeface=""/>
      </a:majorFont>
      <a:minorFont>
        <a:latin typeface="Avenir Next LT Pr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interface.com/content/dam/interfaceinc/interface/sustainability/emea/reentry/brochure/ReEntry%20Brochure_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430A8-3285-47B7-843A-C9D655C9530D}">
  <dimension ref="A1:J357"/>
  <sheetViews>
    <sheetView showGridLines="0" topLeftCell="B1" zoomScale="85" zoomScaleNormal="85" workbookViewId="0">
      <selection activeCell="B35" sqref="B35:B38"/>
    </sheetView>
  </sheetViews>
  <sheetFormatPr baseColWidth="10" defaultColWidth="11.6640625" defaultRowHeight="15" x14ac:dyDescent="0.25"/>
  <cols>
    <col min="2" max="2" width="99.21875" customWidth="1"/>
    <col min="6" max="6" width="24.6640625" bestFit="1" customWidth="1"/>
    <col min="7" max="7" width="74" bestFit="1" customWidth="1"/>
    <col min="10" max="10" width="98.6640625" customWidth="1"/>
  </cols>
  <sheetData>
    <row r="1" spans="1:10" ht="15.75" thickBot="1" x14ac:dyDescent="0.3"/>
    <row r="2" spans="1:10" ht="15.75" thickBot="1" x14ac:dyDescent="0.3">
      <c r="A2" s="6"/>
      <c r="B2" s="6"/>
      <c r="C2" s="6"/>
      <c r="D2" s="6"/>
      <c r="E2" s="6"/>
      <c r="F2" s="162" t="s">
        <v>0</v>
      </c>
      <c r="G2" s="2" t="s">
        <v>1</v>
      </c>
      <c r="H2" s="6"/>
    </row>
    <row r="3" spans="1:10" ht="23.25" x14ac:dyDescent="0.35">
      <c r="A3" s="6"/>
      <c r="B3" s="7" t="s">
        <v>2</v>
      </c>
      <c r="C3" s="6"/>
      <c r="D3" s="6"/>
      <c r="E3" s="6"/>
      <c r="F3" s="122" t="s">
        <v>3</v>
      </c>
      <c r="G3" s="3" t="s">
        <v>4</v>
      </c>
      <c r="H3" s="6"/>
    </row>
    <row r="4" spans="1:10" x14ac:dyDescent="0.25">
      <c r="A4" s="6"/>
      <c r="B4" s="6"/>
      <c r="C4" s="6"/>
      <c r="D4" s="6"/>
      <c r="E4" s="6"/>
      <c r="F4" s="113"/>
      <c r="G4" s="3"/>
      <c r="H4" s="6"/>
    </row>
    <row r="5" spans="1:10" x14ac:dyDescent="0.25">
      <c r="A5" s="6"/>
      <c r="B5" s="6"/>
      <c r="C5" s="6"/>
      <c r="D5" s="6"/>
      <c r="E5" s="6"/>
      <c r="F5" s="113"/>
      <c r="G5" s="3" t="s">
        <v>5</v>
      </c>
      <c r="H5" s="6"/>
    </row>
    <row r="6" spans="1:10" x14ac:dyDescent="0.25">
      <c r="A6" s="6"/>
      <c r="B6" s="6"/>
      <c r="C6" s="6"/>
      <c r="D6" s="6"/>
      <c r="E6" s="6"/>
      <c r="F6" s="113"/>
      <c r="G6" s="3"/>
      <c r="H6" s="6"/>
    </row>
    <row r="7" spans="1:10" ht="18.75" customHeight="1" x14ac:dyDescent="0.25">
      <c r="A7" s="6"/>
      <c r="B7" s="110" t="s">
        <v>6</v>
      </c>
      <c r="C7" s="6"/>
      <c r="D7" s="6"/>
      <c r="E7" s="6"/>
      <c r="F7" s="113"/>
      <c r="G7" s="3" t="s">
        <v>7</v>
      </c>
      <c r="H7" s="6"/>
    </row>
    <row r="8" spans="1:10" ht="18.75" customHeight="1" x14ac:dyDescent="0.25">
      <c r="A8" s="6"/>
      <c r="B8" s="110"/>
      <c r="C8" s="6"/>
      <c r="D8" s="6"/>
      <c r="E8" s="6"/>
      <c r="F8" s="113"/>
      <c r="G8" s="3"/>
      <c r="H8" s="6"/>
    </row>
    <row r="9" spans="1:10" ht="18.75" customHeight="1" x14ac:dyDescent="0.25">
      <c r="A9" s="6"/>
      <c r="B9" s="110"/>
      <c r="C9" s="6"/>
      <c r="D9" s="6"/>
      <c r="E9" s="6"/>
      <c r="F9" s="113"/>
      <c r="G9" s="3"/>
      <c r="H9" s="6"/>
    </row>
    <row r="10" spans="1:10" ht="18.75" customHeight="1" x14ac:dyDescent="0.25">
      <c r="A10" s="6"/>
      <c r="B10" s="110"/>
      <c r="C10" s="6"/>
      <c r="D10" s="6"/>
      <c r="E10" s="6"/>
      <c r="F10" s="113"/>
      <c r="G10" s="3"/>
      <c r="H10" s="6"/>
    </row>
    <row r="11" spans="1:10" ht="14.85" customHeight="1" x14ac:dyDescent="0.25">
      <c r="A11" s="6"/>
      <c r="B11" s="110"/>
      <c r="C11" s="6"/>
      <c r="D11" s="6"/>
      <c r="E11" s="6"/>
      <c r="F11" s="113"/>
      <c r="G11" s="3" t="s">
        <v>8</v>
      </c>
      <c r="H11" s="6"/>
    </row>
    <row r="12" spans="1:10" ht="14.85" customHeight="1" x14ac:dyDescent="0.25">
      <c r="A12" s="6"/>
      <c r="B12" s="110"/>
      <c r="C12" s="6"/>
      <c r="D12" s="6"/>
      <c r="E12" s="6"/>
      <c r="F12" s="113"/>
      <c r="G12" s="3"/>
      <c r="H12" s="6"/>
    </row>
    <row r="13" spans="1:10" ht="14.85" customHeight="1" x14ac:dyDescent="0.25">
      <c r="A13" s="6"/>
      <c r="B13" s="110"/>
      <c r="C13" s="6"/>
      <c r="D13" s="6"/>
      <c r="E13" s="6"/>
      <c r="F13" s="113"/>
      <c r="G13" s="3" t="s">
        <v>9</v>
      </c>
      <c r="H13" s="6"/>
      <c r="J13" s="27"/>
    </row>
    <row r="14" spans="1:10" ht="14.85" customHeight="1" x14ac:dyDescent="0.25">
      <c r="A14" s="6"/>
      <c r="B14" s="110"/>
      <c r="C14" s="6"/>
      <c r="D14" s="6"/>
      <c r="E14" s="6"/>
      <c r="F14" s="113"/>
      <c r="G14" s="3" t="s">
        <v>10</v>
      </c>
      <c r="H14" s="6"/>
      <c r="J14" s="27"/>
    </row>
    <row r="15" spans="1:10" ht="14.85" customHeight="1" x14ac:dyDescent="0.25">
      <c r="A15" s="6"/>
      <c r="B15" s="110"/>
      <c r="C15" s="6"/>
      <c r="D15" s="6"/>
      <c r="E15" s="6"/>
      <c r="F15" s="113"/>
      <c r="G15" s="3" t="s">
        <v>11</v>
      </c>
      <c r="H15" s="6"/>
      <c r="J15" s="27"/>
    </row>
    <row r="16" spans="1:10" ht="14.85" customHeight="1" x14ac:dyDescent="0.25">
      <c r="A16" s="6"/>
      <c r="B16" s="110"/>
      <c r="C16" s="6"/>
      <c r="D16" s="6"/>
      <c r="E16" s="6"/>
      <c r="F16" s="117" t="s">
        <v>12</v>
      </c>
      <c r="G16" s="4" t="s">
        <v>13</v>
      </c>
      <c r="H16" s="6"/>
    </row>
    <row r="17" spans="1:8" ht="14.85" customHeight="1" x14ac:dyDescent="0.25">
      <c r="A17" s="6"/>
      <c r="B17" s="110"/>
      <c r="C17" s="6"/>
      <c r="D17" s="6"/>
      <c r="E17" s="6"/>
      <c r="F17" s="118"/>
      <c r="G17" s="4"/>
      <c r="H17" s="6"/>
    </row>
    <row r="18" spans="1:8" ht="14.85" customHeight="1" x14ac:dyDescent="0.25">
      <c r="A18" s="6"/>
      <c r="B18" s="110"/>
      <c r="C18" s="6"/>
      <c r="D18" s="6"/>
      <c r="E18" s="6"/>
      <c r="F18" s="118"/>
      <c r="G18" s="4" t="s">
        <v>14</v>
      </c>
      <c r="H18" s="6"/>
    </row>
    <row r="19" spans="1:8" ht="14.85" customHeight="1" x14ac:dyDescent="0.25">
      <c r="A19" s="6"/>
      <c r="B19" s="110"/>
      <c r="C19" s="6"/>
      <c r="D19" s="6"/>
      <c r="E19" s="6"/>
      <c r="F19" s="118"/>
      <c r="G19" s="4"/>
      <c r="H19" s="6"/>
    </row>
    <row r="20" spans="1:8" ht="14.85" customHeight="1" x14ac:dyDescent="0.25">
      <c r="A20" s="6"/>
      <c r="B20" s="26"/>
      <c r="C20" s="6"/>
      <c r="D20" s="6"/>
      <c r="E20" s="6"/>
      <c r="F20" s="118"/>
      <c r="G20" s="4"/>
      <c r="H20" s="6"/>
    </row>
    <row r="21" spans="1:8" ht="14.85" customHeight="1" x14ac:dyDescent="0.25">
      <c r="A21" s="6"/>
      <c r="B21" s="1" t="s">
        <v>15</v>
      </c>
      <c r="C21" s="6"/>
      <c r="D21" s="6"/>
      <c r="E21" s="6"/>
      <c r="F21" s="118"/>
      <c r="G21" s="4"/>
      <c r="H21" s="6"/>
    </row>
    <row r="22" spans="1:8" ht="14.85" customHeight="1" x14ac:dyDescent="0.25">
      <c r="C22" s="6"/>
      <c r="D22" s="6"/>
      <c r="E22" s="6"/>
      <c r="F22" s="118"/>
      <c r="G22" s="4" t="s">
        <v>16</v>
      </c>
      <c r="H22" s="6"/>
    </row>
    <row r="23" spans="1:8" ht="14.85" customHeight="1" x14ac:dyDescent="0.25">
      <c r="A23" s="28" t="s">
        <v>17</v>
      </c>
      <c r="B23" s="28" t="s">
        <v>18</v>
      </c>
      <c r="C23" s="6"/>
      <c r="D23" s="6"/>
      <c r="E23" s="6"/>
      <c r="F23" s="118"/>
      <c r="G23" s="4"/>
      <c r="H23" s="6"/>
    </row>
    <row r="24" spans="1:8" ht="14.85" customHeight="1" x14ac:dyDescent="0.25">
      <c r="C24" s="6"/>
      <c r="D24" s="6"/>
      <c r="E24" s="6"/>
      <c r="F24" s="118"/>
      <c r="G24" s="4"/>
      <c r="H24" s="6"/>
    </row>
    <row r="25" spans="1:8" ht="20.25" customHeight="1" x14ac:dyDescent="0.25">
      <c r="A25" s="28" t="s">
        <v>19</v>
      </c>
      <c r="B25" s="28" t="s">
        <v>20</v>
      </c>
      <c r="C25" s="6"/>
      <c r="D25" s="6"/>
      <c r="E25" s="6"/>
      <c r="F25" s="119"/>
      <c r="G25" s="4"/>
      <c r="H25" s="6"/>
    </row>
    <row r="26" spans="1:8" ht="14.85" customHeight="1" x14ac:dyDescent="0.25">
      <c r="A26" s="28"/>
      <c r="B26" s="111" t="s">
        <v>21</v>
      </c>
      <c r="C26" s="6"/>
      <c r="D26" s="6"/>
      <c r="E26" s="6"/>
      <c r="F26" s="120" t="s">
        <v>22</v>
      </c>
      <c r="G26" s="3" t="s">
        <v>23</v>
      </c>
      <c r="H26" s="6"/>
    </row>
    <row r="27" spans="1:8" ht="14.85" customHeight="1" x14ac:dyDescent="0.25">
      <c r="A27" s="29"/>
      <c r="B27" s="111"/>
      <c r="C27" s="6"/>
      <c r="D27" s="6"/>
      <c r="E27" s="6"/>
      <c r="F27" s="121"/>
      <c r="G27" s="3" t="s">
        <v>24</v>
      </c>
      <c r="H27" s="6"/>
    </row>
    <row r="28" spans="1:8" ht="14.85" customHeight="1" x14ac:dyDescent="0.25">
      <c r="A28" s="29"/>
      <c r="B28" s="111" t="s">
        <v>25</v>
      </c>
      <c r="C28" s="6"/>
      <c r="D28" s="6"/>
      <c r="E28" s="6"/>
      <c r="F28" s="121"/>
      <c r="G28" s="3"/>
      <c r="H28" s="6"/>
    </row>
    <row r="29" spans="1:8" x14ac:dyDescent="0.25">
      <c r="A29" s="29"/>
      <c r="B29" s="111"/>
      <c r="C29" s="6"/>
      <c r="D29" s="6"/>
      <c r="E29" s="6"/>
      <c r="F29" s="121"/>
      <c r="G29" s="3" t="s">
        <v>26</v>
      </c>
      <c r="H29" s="6"/>
    </row>
    <row r="30" spans="1:8" x14ac:dyDescent="0.25">
      <c r="A30" s="6"/>
      <c r="C30" s="6"/>
      <c r="D30" s="6"/>
      <c r="E30" s="6"/>
      <c r="F30" s="121"/>
      <c r="G30" s="3" t="s">
        <v>27</v>
      </c>
      <c r="H30" s="6"/>
    </row>
    <row r="31" spans="1:8" x14ac:dyDescent="0.25">
      <c r="B31" s="114"/>
      <c r="C31" s="6"/>
      <c r="D31" s="6"/>
      <c r="E31" s="6"/>
      <c r="F31" s="121"/>
      <c r="G31" s="3"/>
      <c r="H31" s="6"/>
    </row>
    <row r="32" spans="1:8" x14ac:dyDescent="0.25">
      <c r="B32" s="114"/>
      <c r="C32" s="6"/>
      <c r="D32" s="6"/>
      <c r="E32" s="6"/>
      <c r="F32" s="121"/>
      <c r="G32" s="3"/>
      <c r="H32" s="6"/>
    </row>
    <row r="33" spans="1:8" x14ac:dyDescent="0.25">
      <c r="A33" s="6"/>
      <c r="B33" s="6"/>
      <c r="C33" s="6"/>
      <c r="D33" s="6"/>
      <c r="E33" s="6"/>
      <c r="F33" s="121"/>
      <c r="G33" s="3"/>
      <c r="H33" s="6"/>
    </row>
    <row r="34" spans="1:8" x14ac:dyDescent="0.25">
      <c r="A34" s="6"/>
      <c r="B34" s="1"/>
      <c r="C34" s="6"/>
      <c r="D34" s="6"/>
      <c r="E34" s="6"/>
      <c r="F34" s="122"/>
      <c r="G34" s="3"/>
      <c r="H34" s="6"/>
    </row>
    <row r="35" spans="1:8" x14ac:dyDescent="0.25">
      <c r="A35" s="30"/>
      <c r="B35" s="112"/>
      <c r="C35" s="6"/>
      <c r="D35" s="6"/>
      <c r="E35" s="6"/>
      <c r="F35" s="115" t="s">
        <v>28</v>
      </c>
      <c r="G35" s="4"/>
      <c r="H35" s="6"/>
    </row>
    <row r="36" spans="1:8" x14ac:dyDescent="0.25">
      <c r="A36" s="6"/>
      <c r="B36" s="112"/>
      <c r="C36" s="6"/>
      <c r="D36" s="6"/>
      <c r="E36" s="6"/>
      <c r="F36" s="115"/>
      <c r="G36" s="4"/>
      <c r="H36" s="6"/>
    </row>
    <row r="37" spans="1:8" x14ac:dyDescent="0.25">
      <c r="B37" s="112"/>
      <c r="C37" s="6"/>
      <c r="D37" s="6"/>
      <c r="E37" s="6"/>
      <c r="F37" s="115"/>
      <c r="G37" s="4"/>
      <c r="H37" s="6"/>
    </row>
    <row r="38" spans="1:8" x14ac:dyDescent="0.25">
      <c r="B38" s="112"/>
      <c r="C38" s="6"/>
      <c r="D38" s="6"/>
      <c r="E38" s="6"/>
      <c r="F38" s="115"/>
      <c r="G38" s="4"/>
      <c r="H38" s="6"/>
    </row>
    <row r="39" spans="1:8" x14ac:dyDescent="0.25">
      <c r="C39" s="6"/>
      <c r="D39" s="6"/>
      <c r="E39" s="6"/>
      <c r="F39" s="115"/>
      <c r="G39" s="4"/>
      <c r="H39" s="6"/>
    </row>
    <row r="40" spans="1:8" x14ac:dyDescent="0.25">
      <c r="C40" s="6"/>
      <c r="D40" s="6"/>
      <c r="E40" s="6"/>
      <c r="F40" s="115"/>
      <c r="G40" s="4"/>
      <c r="H40" s="6"/>
    </row>
    <row r="41" spans="1:8" x14ac:dyDescent="0.25">
      <c r="C41" s="6"/>
      <c r="D41" s="6"/>
      <c r="E41" s="6"/>
      <c r="F41" s="115"/>
      <c r="G41" s="4"/>
      <c r="H41" s="6"/>
    </row>
    <row r="42" spans="1:8" x14ac:dyDescent="0.25">
      <c r="C42" s="6"/>
      <c r="D42" s="6"/>
      <c r="E42" s="6"/>
      <c r="F42" s="115"/>
      <c r="G42" s="4"/>
      <c r="H42" s="6"/>
    </row>
    <row r="43" spans="1:8" x14ac:dyDescent="0.25">
      <c r="B43" s="6"/>
      <c r="C43" s="6"/>
      <c r="D43" s="6"/>
      <c r="E43" s="6"/>
      <c r="F43" s="115"/>
      <c r="G43" s="4"/>
      <c r="H43" s="6"/>
    </row>
    <row r="44" spans="1:8" x14ac:dyDescent="0.25">
      <c r="A44" s="6"/>
      <c r="B44" s="6"/>
      <c r="C44" s="6"/>
      <c r="D44" s="6"/>
      <c r="E44" s="6"/>
      <c r="F44" s="115"/>
      <c r="G44" s="4"/>
      <c r="H44" s="6"/>
    </row>
    <row r="45" spans="1:8" x14ac:dyDescent="0.25">
      <c r="A45" s="6"/>
      <c r="B45" s="6"/>
      <c r="C45" s="6"/>
      <c r="D45" s="6"/>
      <c r="E45" s="6"/>
      <c r="F45" s="113" t="s">
        <v>29</v>
      </c>
      <c r="G45" s="3"/>
      <c r="H45" s="6"/>
    </row>
    <row r="46" spans="1:8" x14ac:dyDescent="0.25">
      <c r="A46" s="6"/>
      <c r="B46" s="6"/>
      <c r="C46" s="6"/>
      <c r="D46" s="6"/>
      <c r="E46" s="6"/>
      <c r="F46" s="113"/>
      <c r="G46" s="3"/>
      <c r="H46" s="6"/>
    </row>
    <row r="47" spans="1:8" x14ac:dyDescent="0.25">
      <c r="A47" s="6"/>
      <c r="B47" s="6"/>
      <c r="C47" s="6"/>
      <c r="D47" s="6"/>
      <c r="E47" s="6"/>
      <c r="F47" s="113"/>
      <c r="G47" s="3"/>
      <c r="H47" s="6"/>
    </row>
    <row r="48" spans="1:8" x14ac:dyDescent="0.25">
      <c r="A48" s="6"/>
      <c r="B48" s="6"/>
      <c r="C48" s="6"/>
      <c r="D48" s="6"/>
      <c r="E48" s="6"/>
      <c r="F48" s="113"/>
      <c r="G48" s="3"/>
      <c r="H48" s="6"/>
    </row>
    <row r="49" spans="1:8" x14ac:dyDescent="0.25">
      <c r="A49" s="6"/>
      <c r="B49" s="6"/>
      <c r="C49" s="6"/>
      <c r="D49" s="6"/>
      <c r="E49" s="6"/>
      <c r="F49" s="113"/>
      <c r="G49" s="3"/>
      <c r="H49" s="6"/>
    </row>
    <row r="50" spans="1:8" x14ac:dyDescent="0.25">
      <c r="A50" s="6"/>
      <c r="B50" s="6"/>
      <c r="C50" s="6"/>
      <c r="D50" s="6"/>
      <c r="E50" s="6"/>
      <c r="F50" s="113"/>
      <c r="G50" s="3"/>
      <c r="H50" s="6"/>
    </row>
    <row r="51" spans="1:8" x14ac:dyDescent="0.25">
      <c r="A51" s="6"/>
      <c r="B51" s="6"/>
      <c r="C51" s="6"/>
      <c r="D51" s="6"/>
      <c r="E51" s="6"/>
      <c r="F51" s="113"/>
      <c r="G51" s="3"/>
      <c r="H51" s="6"/>
    </row>
    <row r="52" spans="1:8" x14ac:dyDescent="0.25">
      <c r="A52" s="6"/>
      <c r="B52" s="6"/>
      <c r="C52" s="6"/>
      <c r="D52" s="6"/>
      <c r="E52" s="6"/>
      <c r="F52" s="113"/>
      <c r="G52" s="3"/>
      <c r="H52" s="6"/>
    </row>
    <row r="53" spans="1:8" x14ac:dyDescent="0.25">
      <c r="A53" s="6"/>
      <c r="B53" s="6"/>
      <c r="C53" s="6"/>
      <c r="D53" s="6"/>
      <c r="E53" s="6"/>
      <c r="F53" s="113"/>
      <c r="G53" s="3"/>
      <c r="H53" s="6"/>
    </row>
    <row r="54" spans="1:8" x14ac:dyDescent="0.25">
      <c r="A54" s="6"/>
      <c r="B54" s="6"/>
      <c r="C54" s="6"/>
      <c r="D54" s="6"/>
      <c r="E54" s="6"/>
      <c r="F54" s="115" t="s">
        <v>30</v>
      </c>
      <c r="G54" s="4"/>
      <c r="H54" s="6"/>
    </row>
    <row r="55" spans="1:8" x14ac:dyDescent="0.25">
      <c r="A55" s="6"/>
      <c r="B55" s="6"/>
      <c r="C55" s="6"/>
      <c r="D55" s="6"/>
      <c r="E55" s="6"/>
      <c r="F55" s="115"/>
      <c r="G55" s="4"/>
      <c r="H55" s="6"/>
    </row>
    <row r="56" spans="1:8" x14ac:dyDescent="0.25">
      <c r="A56" s="6"/>
      <c r="B56" s="6"/>
      <c r="C56" s="6"/>
      <c r="D56" s="6"/>
      <c r="E56" s="6"/>
      <c r="F56" s="115"/>
      <c r="G56" s="4" t="s">
        <v>31</v>
      </c>
      <c r="H56" s="6"/>
    </row>
    <row r="57" spans="1:8" x14ac:dyDescent="0.25">
      <c r="A57" s="6"/>
      <c r="B57" s="6"/>
      <c r="C57" s="6"/>
      <c r="D57" s="6"/>
      <c r="E57" s="6"/>
      <c r="F57" s="115"/>
      <c r="G57" s="4"/>
      <c r="H57" s="6"/>
    </row>
    <row r="58" spans="1:8" x14ac:dyDescent="0.25">
      <c r="A58" s="6"/>
      <c r="B58" s="6"/>
      <c r="C58" s="6"/>
      <c r="D58" s="6"/>
      <c r="E58" s="6"/>
      <c r="F58" s="115"/>
      <c r="G58" s="4"/>
      <c r="H58" s="6"/>
    </row>
    <row r="59" spans="1:8" x14ac:dyDescent="0.25">
      <c r="A59" s="6"/>
      <c r="B59" s="6"/>
      <c r="C59" s="6"/>
      <c r="D59" s="6"/>
      <c r="E59" s="6"/>
      <c r="F59" s="115"/>
      <c r="G59" s="4"/>
      <c r="H59" s="6"/>
    </row>
    <row r="60" spans="1:8" x14ac:dyDescent="0.25">
      <c r="A60" s="6"/>
      <c r="B60" s="6"/>
      <c r="C60" s="6"/>
      <c r="D60" s="6"/>
      <c r="E60" s="6"/>
      <c r="F60" s="115"/>
      <c r="G60" s="4" t="s">
        <v>32</v>
      </c>
      <c r="H60" s="6"/>
    </row>
    <row r="61" spans="1:8" x14ac:dyDescent="0.25">
      <c r="A61" s="6"/>
      <c r="B61" s="6"/>
      <c r="C61" s="6"/>
      <c r="D61" s="6"/>
      <c r="E61" s="6"/>
      <c r="F61" s="115"/>
      <c r="G61" s="4"/>
      <c r="H61" s="6"/>
    </row>
    <row r="62" spans="1:8" ht="15.75" thickBot="1" x14ac:dyDescent="0.3">
      <c r="A62" s="6"/>
      <c r="B62" s="6"/>
      <c r="C62" s="6"/>
      <c r="D62" s="6"/>
      <c r="E62" s="6"/>
      <c r="F62" s="116"/>
      <c r="G62" s="5"/>
      <c r="H62" s="6"/>
    </row>
    <row r="63" spans="1:8" x14ac:dyDescent="0.25">
      <c r="A63" s="6"/>
      <c r="B63" s="6"/>
      <c r="C63" s="6"/>
      <c r="D63" s="6"/>
      <c r="E63" s="6"/>
      <c r="F63" s="6"/>
      <c r="G63" s="6"/>
      <c r="H63" s="6"/>
    </row>
    <row r="64" spans="1:8" x14ac:dyDescent="0.25">
      <c r="A64" s="6"/>
      <c r="B64" s="6"/>
      <c r="C64" s="6"/>
      <c r="D64" s="6"/>
      <c r="E64" s="6"/>
      <c r="F64" s="6"/>
      <c r="G64" s="6"/>
      <c r="H64" s="6"/>
    </row>
    <row r="65" spans="1:8" x14ac:dyDescent="0.25">
      <c r="A65" s="6"/>
      <c r="B65" s="6"/>
      <c r="C65" s="6"/>
      <c r="D65" s="6"/>
      <c r="E65" s="6"/>
      <c r="F65" s="6"/>
      <c r="G65" s="6"/>
      <c r="H65" s="6"/>
    </row>
    <row r="66" spans="1:8" x14ac:dyDescent="0.25">
      <c r="A66" s="6"/>
      <c r="B66" s="6"/>
      <c r="C66" s="6"/>
      <c r="D66" s="6"/>
      <c r="E66" s="6"/>
      <c r="F66" s="6"/>
      <c r="G66" s="6"/>
      <c r="H66" s="6"/>
    </row>
    <row r="67" spans="1:8" x14ac:dyDescent="0.25">
      <c r="A67" s="6"/>
      <c r="B67" s="6"/>
      <c r="C67" s="6"/>
      <c r="D67" s="6"/>
      <c r="E67" s="6"/>
      <c r="F67" s="6"/>
      <c r="G67" s="6"/>
      <c r="H67" s="6"/>
    </row>
    <row r="68" spans="1:8" x14ac:dyDescent="0.25">
      <c r="A68" s="6"/>
      <c r="B68" s="6"/>
      <c r="C68" s="6"/>
      <c r="D68" s="6"/>
      <c r="E68" s="6"/>
      <c r="F68" s="6"/>
      <c r="G68" s="6"/>
      <c r="H68" s="6"/>
    </row>
    <row r="69" spans="1:8" x14ac:dyDescent="0.25">
      <c r="A69" s="6"/>
      <c r="B69" s="6"/>
      <c r="C69" s="6"/>
      <c r="D69" s="6"/>
      <c r="E69" s="6"/>
      <c r="F69" s="6"/>
      <c r="G69" s="6"/>
      <c r="H69" s="6"/>
    </row>
    <row r="70" spans="1:8" x14ac:dyDescent="0.25">
      <c r="A70" s="6"/>
      <c r="B70" s="6"/>
      <c r="C70" s="6"/>
      <c r="D70" s="6"/>
      <c r="E70" s="6"/>
      <c r="F70" s="6"/>
      <c r="G70" s="6"/>
      <c r="H70" s="6"/>
    </row>
    <row r="71" spans="1:8" x14ac:dyDescent="0.25">
      <c r="A71" s="6"/>
      <c r="B71" s="6"/>
      <c r="C71" s="6"/>
      <c r="D71" s="6"/>
      <c r="E71" s="6"/>
      <c r="F71" s="6"/>
      <c r="G71" s="6"/>
      <c r="H71" s="6"/>
    </row>
    <row r="72" spans="1:8" x14ac:dyDescent="0.25">
      <c r="A72" s="6"/>
      <c r="B72" s="6"/>
      <c r="C72" s="6"/>
      <c r="D72" s="6"/>
      <c r="E72" s="6"/>
      <c r="F72" s="6"/>
      <c r="G72" s="6"/>
      <c r="H72" s="6"/>
    </row>
    <row r="73" spans="1:8" x14ac:dyDescent="0.25">
      <c r="A73" s="6"/>
      <c r="B73" s="6"/>
      <c r="C73" s="6"/>
      <c r="D73" s="6"/>
      <c r="E73" s="6"/>
      <c r="F73" s="6"/>
      <c r="G73" s="6"/>
      <c r="H73" s="6"/>
    </row>
    <row r="74" spans="1:8" x14ac:dyDescent="0.25">
      <c r="A74" s="6"/>
      <c r="B74" s="6"/>
      <c r="C74" s="6"/>
      <c r="D74" s="6"/>
      <c r="E74" s="6"/>
      <c r="F74" s="6"/>
      <c r="G74" s="6"/>
      <c r="H74" s="6"/>
    </row>
    <row r="75" spans="1:8" x14ac:dyDescent="0.25">
      <c r="A75" s="6"/>
      <c r="B75" s="6"/>
      <c r="C75" s="6"/>
      <c r="D75" s="6"/>
      <c r="E75" s="6"/>
      <c r="F75" s="6"/>
      <c r="G75" s="6"/>
      <c r="H75" s="6"/>
    </row>
    <row r="76" spans="1:8" x14ac:dyDescent="0.25">
      <c r="A76" s="6"/>
      <c r="B76" s="6"/>
      <c r="C76" s="6"/>
      <c r="D76" s="6"/>
      <c r="E76" s="6"/>
      <c r="F76" s="6"/>
      <c r="G76" s="6"/>
      <c r="H76" s="6"/>
    </row>
    <row r="77" spans="1:8" x14ac:dyDescent="0.25">
      <c r="A77" s="6"/>
      <c r="B77" s="6"/>
      <c r="C77" s="6"/>
      <c r="D77" s="6"/>
      <c r="E77" s="6"/>
      <c r="F77" s="6"/>
      <c r="G77" s="6"/>
      <c r="H77" s="6"/>
    </row>
    <row r="78" spans="1:8" x14ac:dyDescent="0.25">
      <c r="A78" s="6"/>
      <c r="B78" s="6"/>
      <c r="C78" s="6"/>
      <c r="D78" s="6"/>
      <c r="E78" s="6"/>
      <c r="F78" s="6"/>
      <c r="G78" s="6"/>
      <c r="H78" s="6"/>
    </row>
    <row r="79" spans="1:8" x14ac:dyDescent="0.25">
      <c r="A79" s="6"/>
      <c r="B79" s="6"/>
      <c r="C79" s="6"/>
      <c r="D79" s="6"/>
      <c r="E79" s="6"/>
      <c r="F79" s="6"/>
      <c r="G79" s="6"/>
      <c r="H79" s="6"/>
    </row>
    <row r="80" spans="1:8" x14ac:dyDescent="0.25">
      <c r="A80" s="6"/>
      <c r="B80" s="6"/>
      <c r="C80" s="6"/>
      <c r="D80" s="6"/>
      <c r="E80" s="6"/>
      <c r="F80" s="6"/>
      <c r="G80" s="6"/>
      <c r="H80" s="6"/>
    </row>
    <row r="81" spans="1:8" x14ac:dyDescent="0.25">
      <c r="A81" s="6"/>
      <c r="B81" s="6"/>
      <c r="C81" s="6"/>
      <c r="D81" s="6"/>
      <c r="E81" s="6"/>
      <c r="F81" s="6"/>
      <c r="G81" s="6"/>
      <c r="H81" s="6"/>
    </row>
    <row r="82" spans="1:8" x14ac:dyDescent="0.25">
      <c r="A82" s="6"/>
      <c r="B82" s="6"/>
      <c r="C82" s="6"/>
      <c r="D82" s="6"/>
      <c r="E82" s="6"/>
      <c r="F82" s="6"/>
      <c r="G82" s="6"/>
      <c r="H82" s="6"/>
    </row>
    <row r="83" spans="1:8" x14ac:dyDescent="0.25">
      <c r="A83" s="6"/>
      <c r="B83" s="6"/>
      <c r="C83" s="6"/>
      <c r="D83" s="6"/>
      <c r="E83" s="6"/>
      <c r="F83" s="6"/>
      <c r="G83" s="6"/>
      <c r="H83" s="6"/>
    </row>
    <row r="84" spans="1:8" x14ac:dyDescent="0.25">
      <c r="A84" s="6"/>
      <c r="B84" s="6"/>
      <c r="C84" s="6"/>
      <c r="D84" s="6"/>
      <c r="E84" s="6"/>
      <c r="F84" s="6"/>
      <c r="G84" s="6"/>
      <c r="H84" s="6"/>
    </row>
    <row r="85" spans="1:8" x14ac:dyDescent="0.25">
      <c r="A85" s="6"/>
      <c r="B85" s="6"/>
      <c r="C85" s="6"/>
      <c r="D85" s="6"/>
      <c r="E85" s="6"/>
      <c r="F85" s="6"/>
      <c r="G85" s="6"/>
      <c r="H85" s="6"/>
    </row>
    <row r="86" spans="1:8" x14ac:dyDescent="0.25">
      <c r="A86" s="6"/>
      <c r="B86" s="6"/>
      <c r="C86" s="6"/>
      <c r="D86" s="6"/>
      <c r="E86" s="6"/>
      <c r="F86" s="6"/>
      <c r="G86" s="6"/>
      <c r="H86" s="6"/>
    </row>
    <row r="87" spans="1:8" x14ac:dyDescent="0.25">
      <c r="A87" s="6"/>
      <c r="B87" s="6"/>
      <c r="C87" s="6"/>
      <c r="D87" s="6"/>
      <c r="E87" s="6"/>
      <c r="F87" s="6"/>
      <c r="G87" s="6"/>
      <c r="H87" s="6"/>
    </row>
    <row r="88" spans="1:8" x14ac:dyDescent="0.25">
      <c r="A88" s="6"/>
      <c r="B88" s="6"/>
      <c r="C88" s="6"/>
      <c r="D88" s="6"/>
      <c r="E88" s="6"/>
      <c r="F88" s="6"/>
      <c r="G88" s="6"/>
      <c r="H88" s="6"/>
    </row>
    <row r="89" spans="1:8" x14ac:dyDescent="0.25">
      <c r="A89" s="6"/>
      <c r="B89" s="6"/>
      <c r="C89" s="6"/>
      <c r="D89" s="6"/>
      <c r="E89" s="6"/>
      <c r="F89" s="6"/>
      <c r="G89" s="6"/>
      <c r="H89" s="6"/>
    </row>
    <row r="90" spans="1:8" x14ac:dyDescent="0.25">
      <c r="A90" s="6"/>
      <c r="B90" s="6"/>
      <c r="C90" s="6"/>
      <c r="D90" s="6"/>
      <c r="E90" s="6"/>
      <c r="F90" s="6"/>
      <c r="G90" s="6"/>
      <c r="H90" s="6"/>
    </row>
    <row r="91" spans="1:8" x14ac:dyDescent="0.25">
      <c r="A91" s="6"/>
      <c r="B91" s="6"/>
      <c r="C91" s="6"/>
      <c r="D91" s="6"/>
      <c r="E91" s="6"/>
      <c r="F91" s="6"/>
      <c r="G91" s="6"/>
      <c r="H91" s="6"/>
    </row>
    <row r="92" spans="1:8" x14ac:dyDescent="0.25">
      <c r="A92" s="6"/>
      <c r="B92" s="6"/>
      <c r="C92" s="6"/>
      <c r="D92" s="6"/>
      <c r="E92" s="6"/>
      <c r="F92" s="6"/>
      <c r="G92" s="6"/>
      <c r="H92" s="6"/>
    </row>
    <row r="93" spans="1:8" x14ac:dyDescent="0.25">
      <c r="A93" s="6"/>
      <c r="B93" s="6"/>
      <c r="C93" s="6"/>
      <c r="D93" s="6"/>
      <c r="E93" s="6"/>
      <c r="F93" s="6"/>
      <c r="G93" s="6"/>
      <c r="H93" s="6"/>
    </row>
    <row r="94" spans="1:8" x14ac:dyDescent="0.25">
      <c r="A94" s="6"/>
      <c r="B94" s="6"/>
      <c r="C94" s="6"/>
      <c r="D94" s="6"/>
      <c r="E94" s="6"/>
      <c r="F94" s="6"/>
      <c r="G94" s="6"/>
      <c r="H94" s="6"/>
    </row>
    <row r="95" spans="1:8" x14ac:dyDescent="0.25">
      <c r="A95" s="6"/>
      <c r="B95" s="6"/>
      <c r="C95" s="6"/>
      <c r="D95" s="6"/>
      <c r="E95" s="6"/>
      <c r="F95" s="6"/>
      <c r="G95" s="6"/>
      <c r="H95" s="6"/>
    </row>
    <row r="96" spans="1:8" x14ac:dyDescent="0.25">
      <c r="A96" s="6"/>
      <c r="B96" s="6"/>
      <c r="C96" s="6"/>
      <c r="D96" s="6"/>
      <c r="E96" s="6"/>
      <c r="F96" s="6"/>
      <c r="G96" s="6"/>
      <c r="H96" s="6"/>
    </row>
    <row r="97" spans="1:8" x14ac:dyDescent="0.25">
      <c r="A97" s="6"/>
      <c r="B97" s="6"/>
      <c r="C97" s="6"/>
      <c r="D97" s="6"/>
      <c r="E97" s="6"/>
      <c r="F97" s="6"/>
      <c r="G97" s="6"/>
      <c r="H97" s="6"/>
    </row>
    <row r="98" spans="1:8" x14ac:dyDescent="0.25">
      <c r="A98" s="6"/>
      <c r="B98" s="6"/>
      <c r="C98" s="6"/>
      <c r="D98" s="6"/>
      <c r="E98" s="6"/>
      <c r="F98" s="6"/>
      <c r="G98" s="6"/>
      <c r="H98" s="6"/>
    </row>
    <row r="99" spans="1:8" x14ac:dyDescent="0.25">
      <c r="A99" s="6"/>
      <c r="B99" s="6"/>
      <c r="C99" s="6"/>
      <c r="D99" s="6"/>
      <c r="E99" s="6"/>
      <c r="F99" s="6"/>
      <c r="G99" s="6"/>
      <c r="H99" s="6"/>
    </row>
    <row r="100" spans="1:8" x14ac:dyDescent="0.25">
      <c r="A100" s="6"/>
      <c r="B100" s="6"/>
      <c r="C100" s="6"/>
      <c r="D100" s="6"/>
      <c r="E100" s="6"/>
      <c r="F100" s="6"/>
      <c r="G100" s="6"/>
      <c r="H100" s="6"/>
    </row>
    <row r="101" spans="1:8" x14ac:dyDescent="0.25">
      <c r="A101" s="6"/>
      <c r="B101" s="6"/>
      <c r="C101" s="6"/>
      <c r="D101" s="6"/>
      <c r="E101" s="6"/>
      <c r="F101" s="6"/>
      <c r="G101" s="6"/>
      <c r="H101" s="6"/>
    </row>
    <row r="102" spans="1:8" x14ac:dyDescent="0.25">
      <c r="A102" s="6"/>
      <c r="B102" s="6"/>
      <c r="C102" s="6"/>
      <c r="D102" s="6"/>
      <c r="E102" s="6"/>
      <c r="F102" s="6"/>
      <c r="G102" s="6"/>
      <c r="H102" s="6"/>
    </row>
    <row r="103" spans="1:8" x14ac:dyDescent="0.25">
      <c r="A103" s="6"/>
      <c r="B103" s="6"/>
      <c r="C103" s="6"/>
      <c r="D103" s="6"/>
      <c r="E103" s="6"/>
      <c r="F103" s="6"/>
      <c r="G103" s="6"/>
      <c r="H103" s="6"/>
    </row>
    <row r="104" spans="1:8" x14ac:dyDescent="0.25">
      <c r="A104" s="6"/>
      <c r="B104" s="6"/>
      <c r="C104" s="6"/>
      <c r="D104" s="6"/>
      <c r="E104" s="6"/>
      <c r="F104" s="6"/>
      <c r="G104" s="6"/>
      <c r="H104" s="6"/>
    </row>
    <row r="105" spans="1:8" x14ac:dyDescent="0.25">
      <c r="A105" s="6"/>
      <c r="B105" s="6"/>
      <c r="C105" s="6"/>
      <c r="D105" s="6"/>
      <c r="E105" s="6"/>
      <c r="F105" s="6"/>
      <c r="G105" s="6"/>
      <c r="H105" s="6"/>
    </row>
    <row r="106" spans="1:8" x14ac:dyDescent="0.25">
      <c r="A106" s="6"/>
      <c r="B106" s="6"/>
      <c r="C106" s="6"/>
      <c r="D106" s="6"/>
      <c r="E106" s="6"/>
      <c r="F106" s="6"/>
      <c r="G106" s="6"/>
      <c r="H106" s="6"/>
    </row>
    <row r="107" spans="1:8" x14ac:dyDescent="0.25">
      <c r="A107" s="6"/>
      <c r="B107" s="6"/>
      <c r="C107" s="6"/>
      <c r="D107" s="6"/>
      <c r="E107" s="6"/>
      <c r="F107" s="6"/>
      <c r="G107" s="6"/>
      <c r="H107" s="6"/>
    </row>
    <row r="108" spans="1:8" x14ac:dyDescent="0.25">
      <c r="A108" s="6"/>
      <c r="B108" s="6"/>
      <c r="C108" s="6"/>
      <c r="D108" s="6"/>
      <c r="E108" s="6"/>
      <c r="F108" s="6"/>
      <c r="G108" s="6"/>
      <c r="H108" s="6"/>
    </row>
    <row r="109" spans="1:8" x14ac:dyDescent="0.25">
      <c r="A109" s="6"/>
      <c r="B109" s="6"/>
      <c r="C109" s="6"/>
      <c r="D109" s="6"/>
      <c r="E109" s="6"/>
      <c r="F109" s="6"/>
      <c r="G109" s="6"/>
      <c r="H109" s="6"/>
    </row>
    <row r="110" spans="1:8" x14ac:dyDescent="0.25">
      <c r="A110" s="6"/>
      <c r="B110" s="6"/>
      <c r="C110" s="6"/>
      <c r="D110" s="6"/>
      <c r="E110" s="6"/>
      <c r="F110" s="6"/>
      <c r="G110" s="6"/>
      <c r="H110" s="6"/>
    </row>
    <row r="111" spans="1:8" x14ac:dyDescent="0.25">
      <c r="A111" s="6"/>
      <c r="B111" s="6"/>
      <c r="C111" s="6"/>
      <c r="D111" s="6"/>
      <c r="E111" s="6"/>
      <c r="F111" s="6"/>
      <c r="G111" s="6"/>
      <c r="H111" s="6"/>
    </row>
    <row r="112" spans="1:8" x14ac:dyDescent="0.25">
      <c r="A112" s="6"/>
      <c r="B112" s="6"/>
      <c r="C112" s="6"/>
      <c r="D112" s="6"/>
      <c r="E112" s="6"/>
      <c r="F112" s="6"/>
      <c r="G112" s="6"/>
      <c r="H112" s="6"/>
    </row>
    <row r="113" spans="1:8" x14ac:dyDescent="0.25">
      <c r="A113" s="6"/>
      <c r="B113" s="6"/>
      <c r="C113" s="6"/>
      <c r="D113" s="6"/>
      <c r="E113" s="6"/>
      <c r="F113" s="6"/>
      <c r="G113" s="6"/>
      <c r="H113" s="6"/>
    </row>
    <row r="114" spans="1:8" x14ac:dyDescent="0.25">
      <c r="A114" s="6"/>
      <c r="B114" s="6"/>
      <c r="C114" s="6"/>
      <c r="D114" s="6"/>
      <c r="E114" s="6"/>
      <c r="F114" s="6"/>
      <c r="G114" s="6"/>
      <c r="H114" s="6"/>
    </row>
    <row r="115" spans="1:8" x14ac:dyDescent="0.25">
      <c r="A115" s="6"/>
      <c r="B115" s="6"/>
      <c r="C115" s="6"/>
      <c r="D115" s="6"/>
      <c r="E115" s="6"/>
      <c r="F115" s="6"/>
      <c r="G115" s="6"/>
      <c r="H115" s="6"/>
    </row>
    <row r="116" spans="1:8" x14ac:dyDescent="0.25">
      <c r="A116" s="6"/>
      <c r="B116" s="6"/>
      <c r="C116" s="6"/>
      <c r="D116" s="6"/>
      <c r="E116" s="6"/>
      <c r="F116" s="6"/>
      <c r="G116" s="6"/>
      <c r="H116" s="6"/>
    </row>
    <row r="117" spans="1:8" x14ac:dyDescent="0.25">
      <c r="A117" s="6"/>
      <c r="B117" s="6"/>
      <c r="C117" s="6"/>
      <c r="D117" s="6"/>
      <c r="E117" s="6"/>
      <c r="F117" s="6"/>
      <c r="G117" s="6"/>
      <c r="H117" s="6"/>
    </row>
    <row r="118" spans="1:8" x14ac:dyDescent="0.25">
      <c r="A118" s="6"/>
      <c r="B118" s="6"/>
      <c r="C118" s="6"/>
      <c r="D118" s="6"/>
      <c r="E118" s="6"/>
      <c r="F118" s="6"/>
      <c r="G118" s="6"/>
      <c r="H118" s="6"/>
    </row>
    <row r="119" spans="1:8" x14ac:dyDescent="0.25">
      <c r="A119" s="6"/>
      <c r="B119" s="6"/>
      <c r="C119" s="6"/>
      <c r="D119" s="6"/>
      <c r="E119" s="6"/>
      <c r="F119" s="6"/>
      <c r="G119" s="6"/>
      <c r="H119" s="6"/>
    </row>
    <row r="120" spans="1:8" x14ac:dyDescent="0.25">
      <c r="A120" s="6"/>
      <c r="B120" s="6"/>
      <c r="C120" s="6"/>
      <c r="D120" s="6"/>
      <c r="E120" s="6"/>
      <c r="F120" s="6"/>
      <c r="G120" s="6"/>
      <c r="H120" s="6"/>
    </row>
    <row r="121" spans="1:8" x14ac:dyDescent="0.25">
      <c r="A121" s="6"/>
      <c r="B121" s="6"/>
      <c r="C121" s="6"/>
      <c r="D121" s="6"/>
      <c r="E121" s="6"/>
      <c r="F121" s="6"/>
      <c r="G121" s="6"/>
      <c r="H121" s="6"/>
    </row>
    <row r="122" spans="1:8" x14ac:dyDescent="0.25">
      <c r="A122" s="6"/>
      <c r="B122" s="6"/>
      <c r="C122" s="6"/>
      <c r="D122" s="6"/>
      <c r="E122" s="6"/>
      <c r="F122" s="6"/>
      <c r="G122" s="6"/>
      <c r="H122" s="6"/>
    </row>
    <row r="123" spans="1:8" x14ac:dyDescent="0.25">
      <c r="A123" s="6"/>
      <c r="B123" s="6"/>
      <c r="C123" s="6"/>
      <c r="D123" s="6"/>
      <c r="E123" s="6"/>
      <c r="F123" s="6"/>
      <c r="G123" s="6"/>
      <c r="H123" s="6"/>
    </row>
    <row r="124" spans="1:8" x14ac:dyDescent="0.25">
      <c r="A124" s="6"/>
      <c r="B124" s="6"/>
      <c r="C124" s="6"/>
      <c r="D124" s="6"/>
      <c r="E124" s="6"/>
      <c r="F124" s="6"/>
      <c r="G124" s="6"/>
      <c r="H124" s="6"/>
    </row>
    <row r="125" spans="1:8" x14ac:dyDescent="0.25">
      <c r="A125" s="6"/>
      <c r="B125" s="6"/>
      <c r="C125" s="6"/>
      <c r="D125" s="6"/>
      <c r="E125" s="6"/>
      <c r="F125" s="6"/>
      <c r="G125" s="6"/>
      <c r="H125" s="6"/>
    </row>
    <row r="126" spans="1:8" x14ac:dyDescent="0.25">
      <c r="A126" s="6"/>
      <c r="B126" s="6"/>
      <c r="C126" s="6"/>
      <c r="D126" s="6"/>
      <c r="E126" s="6"/>
      <c r="F126" s="6"/>
      <c r="G126" s="6"/>
      <c r="H126" s="6"/>
    </row>
    <row r="127" spans="1:8" x14ac:dyDescent="0.25">
      <c r="A127" s="6"/>
      <c r="B127" s="6"/>
      <c r="C127" s="6"/>
      <c r="D127" s="6"/>
      <c r="E127" s="6"/>
      <c r="F127" s="6"/>
      <c r="G127" s="6"/>
      <c r="H127" s="6"/>
    </row>
    <row r="128" spans="1:8" x14ac:dyDescent="0.25">
      <c r="A128" s="6"/>
      <c r="B128" s="6"/>
      <c r="C128" s="6"/>
      <c r="D128" s="6"/>
      <c r="E128" s="6"/>
      <c r="F128" s="6"/>
      <c r="G128" s="6"/>
      <c r="H128" s="6"/>
    </row>
    <row r="129" spans="1:8" x14ac:dyDescent="0.25">
      <c r="A129" s="6"/>
      <c r="B129" s="6"/>
      <c r="C129" s="6"/>
      <c r="D129" s="6"/>
      <c r="E129" s="6"/>
      <c r="F129" s="6"/>
      <c r="G129" s="6"/>
      <c r="H129" s="6"/>
    </row>
    <row r="130" spans="1:8" x14ac:dyDescent="0.25">
      <c r="A130" s="6"/>
      <c r="B130" s="6"/>
      <c r="C130" s="6"/>
      <c r="D130" s="6"/>
      <c r="E130" s="6"/>
      <c r="F130" s="6"/>
      <c r="G130" s="6"/>
      <c r="H130" s="6"/>
    </row>
    <row r="131" spans="1:8" x14ac:dyDescent="0.25">
      <c r="A131" s="6"/>
      <c r="B131" s="6"/>
      <c r="C131" s="6"/>
      <c r="D131" s="6"/>
      <c r="E131" s="6"/>
      <c r="F131" s="6"/>
      <c r="G131" s="6"/>
      <c r="H131" s="6"/>
    </row>
    <row r="132" spans="1:8" x14ac:dyDescent="0.25">
      <c r="A132" s="6"/>
      <c r="B132" s="6"/>
      <c r="C132" s="6"/>
      <c r="D132" s="6"/>
      <c r="E132" s="6"/>
      <c r="F132" s="6"/>
      <c r="G132" s="6"/>
      <c r="H132" s="6"/>
    </row>
    <row r="133" spans="1:8" x14ac:dyDescent="0.25">
      <c r="A133" s="6"/>
      <c r="B133" s="6"/>
      <c r="C133" s="6"/>
      <c r="D133" s="6"/>
      <c r="E133" s="6"/>
      <c r="F133" s="6"/>
      <c r="G133" s="6"/>
      <c r="H133" s="6"/>
    </row>
    <row r="134" spans="1:8" x14ac:dyDescent="0.25">
      <c r="A134" s="6"/>
      <c r="B134" s="6"/>
      <c r="C134" s="6"/>
      <c r="D134" s="6"/>
      <c r="E134" s="6"/>
      <c r="F134" s="6"/>
      <c r="G134" s="6"/>
      <c r="H134" s="6"/>
    </row>
    <row r="135" spans="1:8" x14ac:dyDescent="0.25">
      <c r="A135" s="6"/>
      <c r="B135" s="6"/>
      <c r="C135" s="6"/>
      <c r="D135" s="6"/>
      <c r="E135" s="6"/>
      <c r="F135" s="6"/>
      <c r="G135" s="6"/>
      <c r="H135" s="6"/>
    </row>
    <row r="136" spans="1:8" x14ac:dyDescent="0.25">
      <c r="A136" s="6"/>
      <c r="B136" s="6"/>
      <c r="C136" s="6"/>
      <c r="D136" s="6"/>
      <c r="E136" s="6"/>
      <c r="F136" s="6"/>
      <c r="G136" s="6"/>
      <c r="H136" s="6"/>
    </row>
    <row r="137" spans="1:8" x14ac:dyDescent="0.25">
      <c r="A137" s="6"/>
      <c r="B137" s="6"/>
      <c r="C137" s="6"/>
      <c r="D137" s="6"/>
      <c r="E137" s="6"/>
      <c r="F137" s="6"/>
      <c r="G137" s="6"/>
      <c r="H137" s="6"/>
    </row>
    <row r="138" spans="1:8" x14ac:dyDescent="0.25">
      <c r="A138" s="6"/>
      <c r="B138" s="6"/>
      <c r="C138" s="6"/>
      <c r="D138" s="6"/>
      <c r="E138" s="6"/>
      <c r="F138" s="6"/>
      <c r="G138" s="6"/>
      <c r="H138" s="6"/>
    </row>
    <row r="139" spans="1:8" x14ac:dyDescent="0.25">
      <c r="A139" s="6"/>
      <c r="B139" s="6"/>
      <c r="C139" s="6"/>
      <c r="D139" s="6"/>
      <c r="E139" s="6"/>
      <c r="F139" s="6"/>
      <c r="G139" s="6"/>
      <c r="H139" s="6"/>
    </row>
    <row r="140" spans="1:8" x14ac:dyDescent="0.25">
      <c r="A140" s="6"/>
      <c r="B140" s="6"/>
      <c r="C140" s="6"/>
      <c r="D140" s="6"/>
      <c r="E140" s="6"/>
      <c r="F140" s="6"/>
      <c r="G140" s="6"/>
      <c r="H140" s="6"/>
    </row>
    <row r="141" spans="1:8" x14ac:dyDescent="0.25">
      <c r="A141" s="6"/>
      <c r="B141" s="6"/>
      <c r="C141" s="6"/>
      <c r="D141" s="6"/>
      <c r="E141" s="6"/>
      <c r="F141" s="6"/>
      <c r="G141" s="6"/>
      <c r="H141" s="6"/>
    </row>
    <row r="142" spans="1:8" x14ac:dyDescent="0.25">
      <c r="A142" s="6"/>
      <c r="B142" s="6"/>
      <c r="C142" s="6"/>
      <c r="D142" s="6"/>
      <c r="E142" s="6"/>
      <c r="F142" s="6"/>
      <c r="G142" s="6"/>
      <c r="H142" s="6"/>
    </row>
    <row r="143" spans="1:8" x14ac:dyDescent="0.25">
      <c r="A143" s="6"/>
      <c r="B143" s="6"/>
      <c r="C143" s="6"/>
      <c r="D143" s="6"/>
      <c r="E143" s="6"/>
      <c r="F143" s="6"/>
      <c r="G143" s="6"/>
      <c r="H143" s="6"/>
    </row>
    <row r="144" spans="1:8" x14ac:dyDescent="0.25">
      <c r="A144" s="6"/>
      <c r="B144" s="6"/>
      <c r="C144" s="6"/>
      <c r="D144" s="6"/>
      <c r="E144" s="6"/>
      <c r="F144" s="6"/>
      <c r="G144" s="6"/>
      <c r="H144" s="6"/>
    </row>
    <row r="145" spans="1:8" x14ac:dyDescent="0.25">
      <c r="A145" s="6"/>
      <c r="B145" s="6"/>
      <c r="C145" s="6"/>
      <c r="D145" s="6"/>
      <c r="E145" s="6"/>
      <c r="F145" s="6"/>
      <c r="G145" s="6"/>
      <c r="H145" s="6"/>
    </row>
    <row r="146" spans="1:8" x14ac:dyDescent="0.25">
      <c r="A146" s="6"/>
      <c r="B146" s="6"/>
      <c r="C146" s="6"/>
      <c r="D146" s="6"/>
      <c r="E146" s="6"/>
      <c r="F146" s="6"/>
      <c r="G146" s="6"/>
      <c r="H146" s="6"/>
    </row>
    <row r="147" spans="1:8" x14ac:dyDescent="0.25">
      <c r="A147" s="6"/>
      <c r="B147" s="6"/>
      <c r="C147" s="6"/>
      <c r="D147" s="6"/>
      <c r="E147" s="6"/>
      <c r="F147" s="6"/>
      <c r="G147" s="6"/>
      <c r="H147" s="6"/>
    </row>
    <row r="148" spans="1:8" x14ac:dyDescent="0.25">
      <c r="A148" s="6"/>
      <c r="B148" s="6"/>
      <c r="C148" s="6"/>
      <c r="D148" s="6"/>
      <c r="E148" s="6"/>
      <c r="F148" s="6"/>
      <c r="G148" s="6"/>
      <c r="H148" s="6"/>
    </row>
    <row r="149" spans="1:8" x14ac:dyDescent="0.25">
      <c r="A149" s="6"/>
      <c r="B149" s="6"/>
      <c r="C149" s="6"/>
      <c r="D149" s="6"/>
      <c r="E149" s="6"/>
      <c r="F149" s="6"/>
      <c r="G149" s="6"/>
      <c r="H149" s="6"/>
    </row>
    <row r="150" spans="1:8" x14ac:dyDescent="0.25">
      <c r="A150" s="6"/>
      <c r="B150" s="6"/>
      <c r="C150" s="6"/>
      <c r="D150" s="6"/>
      <c r="E150" s="6"/>
      <c r="F150" s="6"/>
      <c r="G150" s="6"/>
      <c r="H150" s="6"/>
    </row>
    <row r="151" spans="1:8" x14ac:dyDescent="0.25">
      <c r="A151" s="6"/>
      <c r="B151" s="6"/>
      <c r="C151" s="6"/>
      <c r="D151" s="6"/>
      <c r="E151" s="6"/>
      <c r="F151" s="6"/>
      <c r="G151" s="6"/>
      <c r="H151" s="6"/>
    </row>
    <row r="152" spans="1:8" x14ac:dyDescent="0.25">
      <c r="A152" s="6"/>
      <c r="B152" s="6"/>
      <c r="C152" s="6"/>
      <c r="D152" s="6"/>
      <c r="E152" s="6"/>
      <c r="F152" s="6"/>
      <c r="G152" s="6"/>
      <c r="H152" s="6"/>
    </row>
    <row r="153" spans="1:8" x14ac:dyDescent="0.25">
      <c r="A153" s="6"/>
      <c r="B153" s="6"/>
      <c r="C153" s="6"/>
      <c r="D153" s="6"/>
      <c r="E153" s="6"/>
      <c r="F153" s="6"/>
      <c r="G153" s="6"/>
      <c r="H153" s="6"/>
    </row>
    <row r="154" spans="1:8" x14ac:dyDescent="0.25">
      <c r="A154" s="6"/>
      <c r="B154" s="6"/>
      <c r="C154" s="6"/>
      <c r="D154" s="6"/>
      <c r="E154" s="6"/>
      <c r="F154" s="6"/>
      <c r="G154" s="6"/>
      <c r="H154" s="6"/>
    </row>
    <row r="155" spans="1:8" x14ac:dyDescent="0.25">
      <c r="A155" s="6"/>
      <c r="B155" s="6"/>
      <c r="C155" s="6"/>
      <c r="D155" s="6"/>
      <c r="E155" s="6"/>
      <c r="F155" s="6"/>
      <c r="G155" s="6"/>
      <c r="H155" s="6"/>
    </row>
    <row r="156" spans="1:8" x14ac:dyDescent="0.25">
      <c r="A156" s="6"/>
      <c r="B156" s="6"/>
      <c r="C156" s="6"/>
      <c r="D156" s="6"/>
      <c r="E156" s="6"/>
      <c r="F156" s="6"/>
      <c r="G156" s="6"/>
      <c r="H156" s="6"/>
    </row>
    <row r="157" spans="1:8" x14ac:dyDescent="0.25">
      <c r="A157" s="6"/>
      <c r="B157" s="6"/>
      <c r="C157" s="6"/>
      <c r="D157" s="6"/>
      <c r="E157" s="6"/>
      <c r="F157" s="6"/>
      <c r="G157" s="6"/>
      <c r="H157" s="6"/>
    </row>
    <row r="158" spans="1:8" x14ac:dyDescent="0.25">
      <c r="A158" s="6"/>
      <c r="B158" s="6"/>
      <c r="C158" s="6"/>
      <c r="D158" s="6"/>
      <c r="E158" s="6"/>
      <c r="F158" s="6"/>
      <c r="G158" s="6"/>
      <c r="H158" s="6"/>
    </row>
    <row r="159" spans="1:8" x14ac:dyDescent="0.25">
      <c r="A159" s="6"/>
      <c r="B159" s="6"/>
      <c r="C159" s="6"/>
      <c r="D159" s="6"/>
      <c r="E159" s="6"/>
      <c r="F159" s="6"/>
      <c r="G159" s="6"/>
      <c r="H159" s="6"/>
    </row>
    <row r="160" spans="1:8" x14ac:dyDescent="0.25">
      <c r="A160" s="6"/>
      <c r="B160" s="6"/>
      <c r="C160" s="6"/>
      <c r="D160" s="6"/>
      <c r="E160" s="6"/>
      <c r="F160" s="6"/>
      <c r="G160" s="6"/>
      <c r="H160" s="6"/>
    </row>
    <row r="161" spans="1:8" x14ac:dyDescent="0.25">
      <c r="A161" s="6"/>
      <c r="B161" s="6"/>
      <c r="C161" s="6"/>
      <c r="D161" s="6"/>
      <c r="E161" s="6"/>
      <c r="F161" s="6"/>
      <c r="G161" s="6"/>
      <c r="H161" s="6"/>
    </row>
    <row r="162" spans="1:8" x14ac:dyDescent="0.25">
      <c r="A162" s="6"/>
      <c r="B162" s="6"/>
      <c r="C162" s="6"/>
      <c r="D162" s="6"/>
      <c r="E162" s="6"/>
      <c r="F162" s="6"/>
      <c r="G162" s="6"/>
      <c r="H162" s="6"/>
    </row>
    <row r="163" spans="1:8" x14ac:dyDescent="0.25">
      <c r="A163" s="6"/>
      <c r="B163" s="6"/>
      <c r="C163" s="6"/>
      <c r="D163" s="6"/>
      <c r="E163" s="6"/>
      <c r="F163" s="6"/>
      <c r="G163" s="6"/>
      <c r="H163" s="6"/>
    </row>
    <row r="164" spans="1:8" x14ac:dyDescent="0.25">
      <c r="A164" s="6"/>
      <c r="B164" s="6"/>
      <c r="C164" s="6"/>
      <c r="D164" s="6"/>
      <c r="E164" s="6"/>
      <c r="F164" s="6"/>
      <c r="G164" s="6"/>
      <c r="H164" s="6"/>
    </row>
    <row r="165" spans="1:8" x14ac:dyDescent="0.25">
      <c r="A165" s="6"/>
      <c r="B165" s="6"/>
      <c r="C165" s="6"/>
      <c r="D165" s="6"/>
      <c r="E165" s="6"/>
      <c r="F165" s="6"/>
      <c r="G165" s="6"/>
      <c r="H165" s="6"/>
    </row>
    <row r="166" spans="1:8" x14ac:dyDescent="0.25">
      <c r="A166" s="6"/>
      <c r="B166" s="6"/>
      <c r="C166" s="6"/>
      <c r="D166" s="6"/>
      <c r="E166" s="6"/>
      <c r="F166" s="6"/>
      <c r="G166" s="6"/>
      <c r="H166" s="6"/>
    </row>
    <row r="167" spans="1:8" x14ac:dyDescent="0.25">
      <c r="A167" s="6"/>
      <c r="B167" s="6"/>
      <c r="C167" s="6"/>
      <c r="D167" s="6"/>
      <c r="E167" s="6"/>
      <c r="F167" s="6"/>
      <c r="G167" s="6"/>
      <c r="H167" s="6"/>
    </row>
    <row r="168" spans="1:8" x14ac:dyDescent="0.25">
      <c r="A168" s="6"/>
      <c r="B168" s="6"/>
      <c r="C168" s="6"/>
      <c r="D168" s="6"/>
      <c r="E168" s="6"/>
      <c r="F168" s="6"/>
      <c r="G168" s="6"/>
      <c r="H168" s="6"/>
    </row>
    <row r="169" spans="1:8" x14ac:dyDescent="0.25">
      <c r="A169" s="6"/>
      <c r="B169" s="6"/>
      <c r="C169" s="6"/>
      <c r="D169" s="6"/>
      <c r="E169" s="6"/>
      <c r="F169" s="6"/>
      <c r="G169" s="6"/>
      <c r="H169" s="6"/>
    </row>
    <row r="170" spans="1:8" x14ac:dyDescent="0.25">
      <c r="A170" s="6"/>
      <c r="B170" s="6"/>
      <c r="C170" s="6"/>
      <c r="D170" s="6"/>
      <c r="E170" s="6"/>
      <c r="F170" s="6"/>
      <c r="G170" s="6"/>
      <c r="H170" s="6"/>
    </row>
    <row r="171" spans="1:8" x14ac:dyDescent="0.25">
      <c r="A171" s="6"/>
      <c r="B171" s="6"/>
      <c r="C171" s="6"/>
      <c r="D171" s="6"/>
      <c r="E171" s="6"/>
      <c r="F171" s="6"/>
      <c r="G171" s="6"/>
      <c r="H171" s="6"/>
    </row>
    <row r="172" spans="1:8" x14ac:dyDescent="0.25">
      <c r="A172" s="6"/>
      <c r="B172" s="6"/>
      <c r="C172" s="6"/>
      <c r="D172" s="6"/>
      <c r="E172" s="6"/>
      <c r="F172" s="6"/>
      <c r="G172" s="6"/>
      <c r="H172" s="6"/>
    </row>
    <row r="173" spans="1:8" x14ac:dyDescent="0.25">
      <c r="A173" s="6"/>
      <c r="B173" s="6"/>
      <c r="C173" s="6"/>
      <c r="D173" s="6"/>
      <c r="E173" s="6"/>
      <c r="F173" s="6"/>
      <c r="G173" s="6"/>
      <c r="H173" s="6"/>
    </row>
    <row r="174" spans="1:8" x14ac:dyDescent="0.25">
      <c r="A174" s="6"/>
      <c r="B174" s="6"/>
      <c r="C174" s="6"/>
      <c r="D174" s="6"/>
      <c r="E174" s="6"/>
      <c r="F174" s="6"/>
      <c r="G174" s="6"/>
      <c r="H174" s="6"/>
    </row>
    <row r="175" spans="1:8" x14ac:dyDescent="0.25">
      <c r="A175" s="6"/>
      <c r="B175" s="6"/>
      <c r="C175" s="6"/>
      <c r="D175" s="6"/>
      <c r="E175" s="6"/>
      <c r="F175" s="6"/>
      <c r="G175" s="6"/>
      <c r="H175" s="6"/>
    </row>
    <row r="176" spans="1:8" x14ac:dyDescent="0.25">
      <c r="A176" s="6"/>
      <c r="B176" s="6"/>
      <c r="C176" s="6"/>
      <c r="D176" s="6"/>
      <c r="E176" s="6"/>
      <c r="F176" s="6"/>
      <c r="G176" s="6"/>
      <c r="H176" s="6"/>
    </row>
    <row r="177" spans="1:8" x14ac:dyDescent="0.25">
      <c r="A177" s="6"/>
      <c r="B177" s="6"/>
      <c r="C177" s="6"/>
      <c r="D177" s="6"/>
      <c r="E177" s="6"/>
      <c r="F177" s="6"/>
      <c r="G177" s="6"/>
      <c r="H177" s="6"/>
    </row>
    <row r="178" spans="1:8" x14ac:dyDescent="0.25">
      <c r="A178" s="6"/>
      <c r="B178" s="6"/>
      <c r="C178" s="6"/>
      <c r="D178" s="6"/>
      <c r="E178" s="6"/>
      <c r="F178" s="6"/>
      <c r="G178" s="6"/>
      <c r="H178" s="6"/>
    </row>
    <row r="179" spans="1:8" x14ac:dyDescent="0.25">
      <c r="A179" s="6"/>
      <c r="B179" s="6"/>
      <c r="C179" s="6"/>
      <c r="D179" s="6"/>
      <c r="E179" s="6"/>
      <c r="F179" s="6"/>
      <c r="G179" s="6"/>
      <c r="H179" s="6"/>
    </row>
    <row r="180" spans="1:8" x14ac:dyDescent="0.25">
      <c r="A180" s="6"/>
      <c r="B180" s="6"/>
      <c r="C180" s="6"/>
      <c r="D180" s="6"/>
      <c r="E180" s="6"/>
      <c r="F180" s="6"/>
      <c r="G180" s="6"/>
      <c r="H180" s="6"/>
    </row>
    <row r="181" spans="1:8" x14ac:dyDescent="0.25">
      <c r="A181" s="6"/>
      <c r="B181" s="6"/>
      <c r="C181" s="6"/>
      <c r="D181" s="6"/>
      <c r="E181" s="6"/>
      <c r="F181" s="6"/>
      <c r="G181" s="6"/>
      <c r="H181" s="6"/>
    </row>
    <row r="182" spans="1:8" x14ac:dyDescent="0.25">
      <c r="A182" s="6"/>
      <c r="B182" s="6"/>
      <c r="C182" s="6"/>
      <c r="D182" s="6"/>
      <c r="E182" s="6"/>
      <c r="F182" s="6"/>
      <c r="G182" s="6"/>
      <c r="H182" s="6"/>
    </row>
    <row r="183" spans="1:8" x14ac:dyDescent="0.25">
      <c r="A183" s="6"/>
      <c r="B183" s="6"/>
      <c r="C183" s="6"/>
      <c r="D183" s="6"/>
      <c r="E183" s="6"/>
      <c r="F183" s="6"/>
      <c r="G183" s="6"/>
      <c r="H183" s="6"/>
    </row>
    <row r="184" spans="1:8" x14ac:dyDescent="0.25">
      <c r="A184" s="6"/>
      <c r="B184" s="6"/>
      <c r="C184" s="6"/>
      <c r="D184" s="6"/>
      <c r="E184" s="6"/>
      <c r="F184" s="6"/>
      <c r="G184" s="6"/>
      <c r="H184" s="6"/>
    </row>
    <row r="185" spans="1:8" x14ac:dyDescent="0.25">
      <c r="A185" s="6"/>
      <c r="B185" s="6"/>
      <c r="C185" s="6"/>
      <c r="D185" s="6"/>
      <c r="E185" s="6"/>
      <c r="F185" s="6"/>
      <c r="G185" s="6"/>
      <c r="H185" s="6"/>
    </row>
    <row r="186" spans="1:8" x14ac:dyDescent="0.25">
      <c r="A186" s="6"/>
      <c r="B186" s="6"/>
      <c r="C186" s="6"/>
      <c r="D186" s="6"/>
      <c r="E186" s="6"/>
      <c r="F186" s="6"/>
      <c r="G186" s="6"/>
      <c r="H186" s="6"/>
    </row>
    <row r="187" spans="1:8" x14ac:dyDescent="0.25">
      <c r="A187" s="6"/>
      <c r="B187" s="6"/>
      <c r="C187" s="6"/>
      <c r="D187" s="6"/>
      <c r="E187" s="6"/>
      <c r="F187" s="6"/>
      <c r="G187" s="6"/>
      <c r="H187" s="6"/>
    </row>
    <row r="188" spans="1:8" x14ac:dyDescent="0.25">
      <c r="A188" s="6"/>
      <c r="B188" s="6"/>
      <c r="C188" s="6"/>
      <c r="D188" s="6"/>
      <c r="E188" s="6"/>
      <c r="F188" s="6"/>
      <c r="G188" s="6"/>
      <c r="H188" s="6"/>
    </row>
    <row r="189" spans="1:8" x14ac:dyDescent="0.25">
      <c r="A189" s="6"/>
      <c r="B189" s="6"/>
      <c r="C189" s="6"/>
      <c r="D189" s="6"/>
      <c r="E189" s="6"/>
      <c r="F189" s="6"/>
      <c r="G189" s="6"/>
      <c r="H189" s="6"/>
    </row>
    <row r="190" spans="1:8" x14ac:dyDescent="0.25">
      <c r="A190" s="6"/>
      <c r="B190" s="6"/>
      <c r="C190" s="6"/>
      <c r="D190" s="6"/>
      <c r="E190" s="6"/>
      <c r="F190" s="6"/>
      <c r="G190" s="6"/>
      <c r="H190" s="6"/>
    </row>
    <row r="191" spans="1:8" x14ac:dyDescent="0.25">
      <c r="A191" s="6"/>
      <c r="B191" s="6"/>
      <c r="C191" s="6"/>
      <c r="D191" s="6"/>
      <c r="E191" s="6"/>
      <c r="F191" s="6"/>
      <c r="G191" s="6"/>
      <c r="H191" s="6"/>
    </row>
    <row r="192" spans="1:8" x14ac:dyDescent="0.25">
      <c r="A192" s="6"/>
      <c r="B192" s="6"/>
      <c r="C192" s="6"/>
      <c r="D192" s="6"/>
      <c r="E192" s="6"/>
      <c r="F192" s="6"/>
      <c r="G192" s="6"/>
      <c r="H192" s="6"/>
    </row>
    <row r="193" spans="1:8" x14ac:dyDescent="0.25">
      <c r="A193" s="6"/>
      <c r="B193" s="6"/>
      <c r="C193" s="6"/>
      <c r="D193" s="6"/>
      <c r="E193" s="6"/>
      <c r="F193" s="6"/>
      <c r="G193" s="6"/>
      <c r="H193" s="6"/>
    </row>
    <row r="194" spans="1:8" x14ac:dyDescent="0.25">
      <c r="A194" s="6"/>
      <c r="B194" s="6"/>
      <c r="C194" s="6"/>
      <c r="D194" s="6"/>
      <c r="E194" s="6"/>
      <c r="F194" s="6"/>
      <c r="G194" s="6"/>
      <c r="H194" s="6"/>
    </row>
    <row r="195" spans="1:8" x14ac:dyDescent="0.25">
      <c r="A195" s="6"/>
      <c r="B195" s="6"/>
      <c r="C195" s="6"/>
      <c r="D195" s="6"/>
      <c r="E195" s="6"/>
      <c r="F195" s="6"/>
      <c r="G195" s="6"/>
      <c r="H195" s="6"/>
    </row>
    <row r="196" spans="1:8" x14ac:dyDescent="0.25">
      <c r="A196" s="6"/>
      <c r="B196" s="6"/>
      <c r="C196" s="6"/>
      <c r="D196" s="6"/>
      <c r="E196" s="6"/>
      <c r="F196" s="6"/>
      <c r="G196" s="6"/>
      <c r="H196" s="6"/>
    </row>
    <row r="197" spans="1:8" x14ac:dyDescent="0.25">
      <c r="A197" s="6"/>
      <c r="B197" s="6"/>
      <c r="C197" s="6"/>
      <c r="D197" s="6"/>
      <c r="E197" s="6"/>
      <c r="F197" s="6"/>
      <c r="G197" s="6"/>
      <c r="H197" s="6"/>
    </row>
    <row r="198" spans="1:8" x14ac:dyDescent="0.25">
      <c r="A198" s="6"/>
      <c r="B198" s="6"/>
      <c r="C198" s="6"/>
      <c r="D198" s="6"/>
      <c r="E198" s="6"/>
      <c r="F198" s="6"/>
      <c r="G198" s="6"/>
      <c r="H198" s="6"/>
    </row>
    <row r="199" spans="1:8" x14ac:dyDescent="0.25">
      <c r="A199" s="6"/>
      <c r="B199" s="6"/>
      <c r="C199" s="6"/>
      <c r="D199" s="6"/>
      <c r="E199" s="6"/>
      <c r="F199" s="6"/>
      <c r="G199" s="6"/>
      <c r="H199" s="6"/>
    </row>
    <row r="200" spans="1:8" x14ac:dyDescent="0.25">
      <c r="A200" s="6"/>
      <c r="B200" s="6"/>
      <c r="C200" s="6"/>
      <c r="D200" s="6"/>
      <c r="E200" s="6"/>
      <c r="F200" s="6"/>
      <c r="G200" s="6"/>
      <c r="H200" s="6"/>
    </row>
    <row r="201" spans="1:8" x14ac:dyDescent="0.25">
      <c r="A201" s="6"/>
      <c r="B201" s="6"/>
      <c r="C201" s="6"/>
      <c r="D201" s="6"/>
      <c r="E201" s="6"/>
      <c r="F201" s="6"/>
      <c r="G201" s="6"/>
      <c r="H201" s="6"/>
    </row>
    <row r="202" spans="1:8" x14ac:dyDescent="0.25">
      <c r="A202" s="6"/>
      <c r="B202" s="6"/>
      <c r="C202" s="6"/>
      <c r="D202" s="6"/>
      <c r="E202" s="6"/>
      <c r="F202" s="6"/>
      <c r="G202" s="6"/>
      <c r="H202" s="6"/>
    </row>
    <row r="203" spans="1:8" x14ac:dyDescent="0.25">
      <c r="A203" s="6"/>
      <c r="B203" s="6"/>
      <c r="C203" s="6"/>
      <c r="D203" s="6"/>
      <c r="E203" s="6"/>
      <c r="F203" s="6"/>
      <c r="G203" s="6"/>
      <c r="H203" s="6"/>
    </row>
    <row r="204" spans="1:8" x14ac:dyDescent="0.25">
      <c r="A204" s="6"/>
      <c r="B204" s="6"/>
      <c r="C204" s="6"/>
      <c r="D204" s="6"/>
      <c r="E204" s="6"/>
      <c r="F204" s="6"/>
      <c r="G204" s="6"/>
      <c r="H204" s="6"/>
    </row>
    <row r="205" spans="1:8" x14ac:dyDescent="0.25">
      <c r="A205" s="6"/>
      <c r="B205" s="6"/>
      <c r="C205" s="6"/>
      <c r="D205" s="6"/>
      <c r="E205" s="6"/>
      <c r="F205" s="6"/>
      <c r="G205" s="6"/>
      <c r="H205" s="6"/>
    </row>
    <row r="206" spans="1:8" x14ac:dyDescent="0.25">
      <c r="A206" s="6"/>
      <c r="B206" s="6"/>
      <c r="C206" s="6"/>
      <c r="D206" s="6"/>
      <c r="E206" s="6"/>
      <c r="F206" s="6"/>
      <c r="G206" s="6"/>
      <c r="H206" s="6"/>
    </row>
    <row r="207" spans="1:8" x14ac:dyDescent="0.25">
      <c r="A207" s="6"/>
      <c r="B207" s="6"/>
      <c r="C207" s="6"/>
      <c r="D207" s="6"/>
      <c r="E207" s="6"/>
      <c r="F207" s="6"/>
      <c r="G207" s="6"/>
      <c r="H207" s="6"/>
    </row>
    <row r="208" spans="1:8" x14ac:dyDescent="0.25">
      <c r="A208" s="6"/>
      <c r="B208" s="6"/>
      <c r="C208" s="6"/>
      <c r="D208" s="6"/>
      <c r="E208" s="6"/>
      <c r="F208" s="6"/>
      <c r="G208" s="6"/>
      <c r="H208" s="6"/>
    </row>
    <row r="209" spans="1:8" x14ac:dyDescent="0.25">
      <c r="A209" s="6"/>
      <c r="B209" s="6"/>
      <c r="C209" s="6"/>
      <c r="D209" s="6"/>
      <c r="E209" s="6"/>
      <c r="F209" s="6"/>
      <c r="G209" s="6"/>
      <c r="H209" s="6"/>
    </row>
    <row r="210" spans="1:8" x14ac:dyDescent="0.25">
      <c r="A210" s="6"/>
      <c r="B210" s="6"/>
      <c r="C210" s="6"/>
      <c r="D210" s="6"/>
      <c r="E210" s="6"/>
      <c r="F210" s="6"/>
      <c r="G210" s="6"/>
      <c r="H210" s="6"/>
    </row>
    <row r="211" spans="1:8" x14ac:dyDescent="0.25">
      <c r="A211" s="6"/>
      <c r="B211" s="6"/>
      <c r="C211" s="6"/>
      <c r="D211" s="6"/>
      <c r="E211" s="6"/>
      <c r="F211" s="6"/>
      <c r="G211" s="6"/>
      <c r="H211" s="6"/>
    </row>
    <row r="212" spans="1:8" x14ac:dyDescent="0.25">
      <c r="A212" s="6"/>
      <c r="B212" s="6"/>
      <c r="C212" s="6"/>
      <c r="D212" s="6"/>
      <c r="E212" s="6"/>
      <c r="F212" s="6"/>
      <c r="G212" s="6"/>
      <c r="H212" s="6"/>
    </row>
    <row r="213" spans="1:8" x14ac:dyDescent="0.25">
      <c r="A213" s="6"/>
      <c r="B213" s="6"/>
      <c r="C213" s="6"/>
      <c r="D213" s="6"/>
      <c r="E213" s="6"/>
      <c r="F213" s="6"/>
      <c r="G213" s="6"/>
      <c r="H213" s="6"/>
    </row>
    <row r="214" spans="1:8" x14ac:dyDescent="0.25">
      <c r="A214" s="6"/>
      <c r="B214" s="6"/>
      <c r="C214" s="6"/>
      <c r="D214" s="6"/>
      <c r="E214" s="6"/>
      <c r="F214" s="6"/>
      <c r="G214" s="6"/>
      <c r="H214" s="6"/>
    </row>
    <row r="215" spans="1:8" x14ac:dyDescent="0.25">
      <c r="A215" s="6"/>
      <c r="B215" s="6"/>
      <c r="C215" s="6"/>
      <c r="D215" s="6"/>
      <c r="E215" s="6"/>
      <c r="F215" s="6"/>
      <c r="G215" s="6"/>
      <c r="H215" s="6"/>
    </row>
    <row r="216" spans="1:8" x14ac:dyDescent="0.25">
      <c r="A216" s="6"/>
      <c r="B216" s="6"/>
      <c r="C216" s="6"/>
      <c r="D216" s="6"/>
      <c r="E216" s="6"/>
      <c r="F216" s="6"/>
      <c r="G216" s="6"/>
      <c r="H216" s="6"/>
    </row>
    <row r="217" spans="1:8" x14ac:dyDescent="0.25">
      <c r="A217" s="6"/>
      <c r="B217" s="6"/>
      <c r="C217" s="6"/>
      <c r="D217" s="6"/>
      <c r="E217" s="6"/>
      <c r="F217" s="6"/>
      <c r="G217" s="6"/>
      <c r="H217" s="6"/>
    </row>
    <row r="218" spans="1:8" x14ac:dyDescent="0.25">
      <c r="A218" s="6"/>
      <c r="B218" s="6"/>
      <c r="C218" s="6"/>
      <c r="D218" s="6"/>
      <c r="E218" s="6"/>
      <c r="F218" s="6"/>
      <c r="G218" s="6"/>
      <c r="H218" s="6"/>
    </row>
    <row r="219" spans="1:8" x14ac:dyDescent="0.25">
      <c r="A219" s="6"/>
      <c r="B219" s="6"/>
      <c r="C219" s="6"/>
      <c r="D219" s="6"/>
      <c r="E219" s="6"/>
      <c r="F219" s="6"/>
      <c r="G219" s="6"/>
      <c r="H219" s="6"/>
    </row>
    <row r="220" spans="1:8" x14ac:dyDescent="0.25">
      <c r="A220" s="6"/>
      <c r="B220" s="6"/>
      <c r="C220" s="6"/>
      <c r="D220" s="6"/>
      <c r="E220" s="6"/>
      <c r="F220" s="6"/>
      <c r="G220" s="6"/>
      <c r="H220" s="6"/>
    </row>
    <row r="221" spans="1:8" x14ac:dyDescent="0.25">
      <c r="A221" s="6"/>
      <c r="B221" s="6"/>
      <c r="C221" s="6"/>
      <c r="D221" s="6"/>
      <c r="E221" s="6"/>
      <c r="F221" s="6"/>
      <c r="G221" s="6"/>
      <c r="H221" s="6"/>
    </row>
    <row r="222" spans="1:8" x14ac:dyDescent="0.25">
      <c r="A222" s="6"/>
      <c r="B222" s="6"/>
      <c r="C222" s="6"/>
      <c r="D222" s="6"/>
      <c r="E222" s="6"/>
      <c r="F222" s="6"/>
      <c r="G222" s="6"/>
      <c r="H222" s="6"/>
    </row>
    <row r="223" spans="1:8" x14ac:dyDescent="0.25">
      <c r="A223" s="6"/>
      <c r="B223" s="6"/>
      <c r="C223" s="6"/>
      <c r="D223" s="6"/>
      <c r="E223" s="6"/>
      <c r="F223" s="6"/>
      <c r="G223" s="6"/>
      <c r="H223" s="6"/>
    </row>
    <row r="224" spans="1:8" x14ac:dyDescent="0.25">
      <c r="A224" s="6"/>
      <c r="B224" s="6"/>
      <c r="C224" s="6"/>
      <c r="D224" s="6"/>
      <c r="E224" s="6"/>
      <c r="F224" s="6"/>
      <c r="G224" s="6"/>
      <c r="H224" s="6"/>
    </row>
    <row r="225" spans="1:8" x14ac:dyDescent="0.25">
      <c r="A225" s="6"/>
      <c r="B225" s="6"/>
      <c r="C225" s="6"/>
      <c r="D225" s="6"/>
      <c r="E225" s="6"/>
      <c r="F225" s="6"/>
      <c r="G225" s="6"/>
      <c r="H225" s="6"/>
    </row>
    <row r="226" spans="1:8" x14ac:dyDescent="0.25">
      <c r="A226" s="6"/>
      <c r="B226" s="6"/>
      <c r="C226" s="6"/>
      <c r="D226" s="6"/>
      <c r="E226" s="6"/>
      <c r="F226" s="6"/>
      <c r="G226" s="6"/>
      <c r="H226" s="6"/>
    </row>
    <row r="227" spans="1:8" x14ac:dyDescent="0.25">
      <c r="A227" s="6"/>
      <c r="B227" s="6"/>
      <c r="C227" s="6"/>
      <c r="D227" s="6"/>
      <c r="E227" s="6"/>
      <c r="F227" s="6"/>
      <c r="G227" s="6"/>
      <c r="H227" s="6"/>
    </row>
    <row r="228" spans="1:8" x14ac:dyDescent="0.25">
      <c r="A228" s="6"/>
      <c r="B228" s="6"/>
      <c r="C228" s="6"/>
      <c r="D228" s="6"/>
      <c r="E228" s="6"/>
      <c r="F228" s="6"/>
      <c r="G228" s="6"/>
      <c r="H228" s="6"/>
    </row>
    <row r="229" spans="1:8" x14ac:dyDescent="0.25">
      <c r="A229" s="6"/>
      <c r="B229" s="6"/>
      <c r="C229" s="6"/>
      <c r="D229" s="6"/>
      <c r="E229" s="6"/>
      <c r="F229" s="6"/>
      <c r="G229" s="6"/>
      <c r="H229" s="6"/>
    </row>
    <row r="230" spans="1:8" x14ac:dyDescent="0.25">
      <c r="A230" s="6"/>
      <c r="B230" s="6"/>
      <c r="C230" s="6"/>
      <c r="D230" s="6"/>
      <c r="E230" s="6"/>
      <c r="F230" s="6"/>
      <c r="G230" s="6"/>
      <c r="H230" s="6"/>
    </row>
    <row r="231" spans="1:8" x14ac:dyDescent="0.25">
      <c r="A231" s="6"/>
      <c r="B231" s="6"/>
      <c r="C231" s="6"/>
      <c r="D231" s="6"/>
      <c r="E231" s="6"/>
      <c r="F231" s="6"/>
      <c r="G231" s="6"/>
      <c r="H231" s="6"/>
    </row>
    <row r="232" spans="1:8" x14ac:dyDescent="0.25">
      <c r="A232" s="6"/>
      <c r="B232" s="6"/>
      <c r="C232" s="6"/>
      <c r="D232" s="6"/>
      <c r="E232" s="6"/>
      <c r="F232" s="6"/>
      <c r="G232" s="6"/>
      <c r="H232" s="6"/>
    </row>
    <row r="233" spans="1:8" x14ac:dyDescent="0.25">
      <c r="A233" s="6"/>
      <c r="B233" s="6"/>
      <c r="C233" s="6"/>
      <c r="D233" s="6"/>
      <c r="E233" s="6"/>
      <c r="F233" s="6"/>
      <c r="G233" s="6"/>
      <c r="H233" s="6"/>
    </row>
    <row r="234" spans="1:8" x14ac:dyDescent="0.25">
      <c r="A234" s="6"/>
      <c r="B234" s="6"/>
      <c r="C234" s="6"/>
      <c r="D234" s="6"/>
      <c r="E234" s="6"/>
      <c r="F234" s="6"/>
      <c r="G234" s="6"/>
      <c r="H234" s="6"/>
    </row>
    <row r="235" spans="1:8" x14ac:dyDescent="0.25">
      <c r="A235" s="6"/>
      <c r="B235" s="6"/>
      <c r="C235" s="6"/>
      <c r="D235" s="6"/>
      <c r="E235" s="6"/>
      <c r="F235" s="6"/>
      <c r="G235" s="6"/>
      <c r="H235" s="6"/>
    </row>
    <row r="236" spans="1:8" x14ac:dyDescent="0.25">
      <c r="A236" s="6"/>
      <c r="B236" s="6"/>
      <c r="C236" s="6"/>
      <c r="D236" s="6"/>
      <c r="E236" s="6"/>
      <c r="F236" s="6"/>
      <c r="G236" s="6"/>
      <c r="H236" s="6"/>
    </row>
    <row r="237" spans="1:8" x14ac:dyDescent="0.25">
      <c r="A237" s="6"/>
      <c r="B237" s="6"/>
      <c r="C237" s="6"/>
      <c r="D237" s="6"/>
      <c r="E237" s="6"/>
      <c r="F237" s="6"/>
      <c r="G237" s="6"/>
      <c r="H237" s="6"/>
    </row>
    <row r="238" spans="1:8" x14ac:dyDescent="0.25">
      <c r="A238" s="6"/>
      <c r="B238" s="6"/>
      <c r="C238" s="6"/>
      <c r="D238" s="6"/>
      <c r="E238" s="6"/>
      <c r="F238" s="6"/>
      <c r="G238" s="6"/>
      <c r="H238" s="6"/>
    </row>
    <row r="239" spans="1:8" x14ac:dyDescent="0.25">
      <c r="A239" s="6"/>
      <c r="B239" s="6"/>
      <c r="C239" s="6"/>
      <c r="D239" s="6"/>
      <c r="E239" s="6"/>
      <c r="F239" s="6"/>
      <c r="G239" s="6"/>
      <c r="H239" s="6"/>
    </row>
    <row r="240" spans="1:8" x14ac:dyDescent="0.25">
      <c r="A240" s="6"/>
      <c r="B240" s="6"/>
      <c r="C240" s="6"/>
      <c r="D240" s="6"/>
      <c r="E240" s="6"/>
      <c r="F240" s="6"/>
      <c r="G240" s="6"/>
      <c r="H240" s="6"/>
    </row>
    <row r="241" spans="1:8" x14ac:dyDescent="0.25">
      <c r="A241" s="6"/>
      <c r="B241" s="6"/>
      <c r="C241" s="6"/>
      <c r="D241" s="6"/>
      <c r="E241" s="6"/>
      <c r="F241" s="6"/>
      <c r="G241" s="6"/>
      <c r="H241" s="6"/>
    </row>
    <row r="242" spans="1:8" x14ac:dyDescent="0.25">
      <c r="A242" s="6"/>
      <c r="B242" s="6"/>
      <c r="C242" s="6"/>
      <c r="D242" s="6"/>
      <c r="E242" s="6"/>
      <c r="F242" s="6"/>
      <c r="G242" s="6"/>
      <c r="H242" s="6"/>
    </row>
    <row r="243" spans="1:8" x14ac:dyDescent="0.25">
      <c r="A243" s="6"/>
      <c r="B243" s="6"/>
      <c r="C243" s="6"/>
      <c r="D243" s="6"/>
      <c r="E243" s="6"/>
      <c r="F243" s="6"/>
      <c r="G243" s="6"/>
      <c r="H243" s="6"/>
    </row>
    <row r="244" spans="1:8" x14ac:dyDescent="0.25">
      <c r="A244" s="6"/>
      <c r="B244" s="6"/>
      <c r="C244" s="6"/>
      <c r="D244" s="6"/>
      <c r="E244" s="6"/>
      <c r="F244" s="6"/>
      <c r="G244" s="6"/>
      <c r="H244" s="6"/>
    </row>
    <row r="245" spans="1:8" x14ac:dyDescent="0.25">
      <c r="A245" s="6"/>
      <c r="B245" s="6"/>
      <c r="C245" s="6"/>
      <c r="D245" s="6"/>
      <c r="E245" s="6"/>
      <c r="F245" s="6"/>
      <c r="G245" s="6"/>
      <c r="H245" s="6"/>
    </row>
    <row r="246" spans="1:8" x14ac:dyDescent="0.25">
      <c r="A246" s="6"/>
      <c r="B246" s="6"/>
      <c r="C246" s="6"/>
      <c r="D246" s="6"/>
      <c r="E246" s="6"/>
      <c r="F246" s="6"/>
      <c r="G246" s="6"/>
      <c r="H246" s="6"/>
    </row>
    <row r="247" spans="1:8" x14ac:dyDescent="0.25">
      <c r="A247" s="6"/>
      <c r="B247" s="6"/>
      <c r="C247" s="6"/>
      <c r="D247" s="6"/>
      <c r="E247" s="6"/>
      <c r="F247" s="6"/>
      <c r="G247" s="6"/>
      <c r="H247" s="6"/>
    </row>
    <row r="248" spans="1:8" x14ac:dyDescent="0.25">
      <c r="A248" s="6"/>
      <c r="B248" s="6"/>
      <c r="C248" s="6"/>
      <c r="D248" s="6"/>
      <c r="E248" s="6"/>
      <c r="F248" s="6"/>
      <c r="G248" s="6"/>
      <c r="H248" s="6"/>
    </row>
    <row r="249" spans="1:8" x14ac:dyDescent="0.25">
      <c r="A249" s="6"/>
      <c r="B249" s="6"/>
      <c r="C249" s="6"/>
      <c r="D249" s="6"/>
      <c r="E249" s="6"/>
      <c r="F249" s="6"/>
      <c r="G249" s="6"/>
      <c r="H249" s="6"/>
    </row>
    <row r="250" spans="1:8" x14ac:dyDescent="0.25">
      <c r="A250" s="6"/>
      <c r="B250" s="6"/>
      <c r="C250" s="6"/>
      <c r="D250" s="6"/>
      <c r="E250" s="6"/>
      <c r="F250" s="6"/>
      <c r="G250" s="6"/>
      <c r="H250" s="6"/>
    </row>
    <row r="251" spans="1:8" x14ac:dyDescent="0.25">
      <c r="A251" s="6"/>
      <c r="B251" s="6"/>
      <c r="C251" s="6"/>
      <c r="D251" s="6"/>
      <c r="E251" s="6"/>
      <c r="F251" s="6"/>
      <c r="G251" s="6"/>
      <c r="H251" s="6"/>
    </row>
    <row r="252" spans="1:8" x14ac:dyDescent="0.25">
      <c r="A252" s="6"/>
      <c r="B252" s="6"/>
      <c r="C252" s="6"/>
      <c r="D252" s="6"/>
      <c r="E252" s="6"/>
      <c r="F252" s="6"/>
      <c r="G252" s="6"/>
      <c r="H252" s="6"/>
    </row>
    <row r="253" spans="1:8" x14ac:dyDescent="0.25">
      <c r="A253" s="6"/>
      <c r="B253" s="6"/>
      <c r="C253" s="6"/>
      <c r="D253" s="6"/>
      <c r="E253" s="6"/>
      <c r="F253" s="6"/>
      <c r="G253" s="6"/>
      <c r="H253" s="6"/>
    </row>
    <row r="254" spans="1:8" x14ac:dyDescent="0.25">
      <c r="A254" s="6"/>
      <c r="B254" s="6"/>
      <c r="C254" s="6"/>
      <c r="D254" s="6"/>
      <c r="E254" s="6"/>
      <c r="F254" s="6"/>
      <c r="G254" s="6"/>
      <c r="H254" s="6"/>
    </row>
    <row r="255" spans="1:8" x14ac:dyDescent="0.25">
      <c r="A255" s="6"/>
      <c r="B255" s="6"/>
      <c r="C255" s="6"/>
      <c r="D255" s="6"/>
      <c r="E255" s="6"/>
      <c r="F255" s="6"/>
      <c r="G255" s="6"/>
      <c r="H255" s="6"/>
    </row>
    <row r="256" spans="1:8" x14ac:dyDescent="0.25">
      <c r="A256" s="6"/>
      <c r="B256" s="6"/>
      <c r="C256" s="6"/>
      <c r="D256" s="6"/>
      <c r="E256" s="6"/>
      <c r="F256" s="6"/>
      <c r="G256" s="6"/>
      <c r="H256" s="6"/>
    </row>
    <row r="257" spans="1:8" x14ac:dyDescent="0.25">
      <c r="A257" s="6"/>
      <c r="B257" s="6"/>
      <c r="C257" s="6"/>
      <c r="D257" s="6"/>
      <c r="E257" s="6"/>
      <c r="F257" s="6"/>
      <c r="G257" s="6"/>
      <c r="H257" s="6"/>
    </row>
    <row r="258" spans="1:8" x14ac:dyDescent="0.25">
      <c r="A258" s="6"/>
      <c r="B258" s="6"/>
      <c r="C258" s="6"/>
      <c r="D258" s="6"/>
      <c r="E258" s="6"/>
      <c r="F258" s="6"/>
      <c r="G258" s="6"/>
      <c r="H258" s="6"/>
    </row>
    <row r="259" spans="1:8" x14ac:dyDescent="0.25">
      <c r="A259" s="6"/>
      <c r="B259" s="6"/>
      <c r="C259" s="6"/>
      <c r="D259" s="6"/>
      <c r="E259" s="6"/>
      <c r="F259" s="6"/>
      <c r="G259" s="6"/>
      <c r="H259" s="6"/>
    </row>
    <row r="260" spans="1:8" x14ac:dyDescent="0.25">
      <c r="A260" s="6"/>
      <c r="B260" s="6"/>
      <c r="C260" s="6"/>
      <c r="D260" s="6"/>
      <c r="E260" s="6"/>
      <c r="F260" s="6"/>
      <c r="G260" s="6"/>
      <c r="H260" s="6"/>
    </row>
    <row r="261" spans="1:8" x14ac:dyDescent="0.25">
      <c r="A261" s="6"/>
      <c r="B261" s="6"/>
      <c r="C261" s="6"/>
      <c r="D261" s="6"/>
      <c r="E261" s="6"/>
      <c r="F261" s="6"/>
      <c r="G261" s="6"/>
      <c r="H261" s="6"/>
    </row>
    <row r="262" spans="1:8" x14ac:dyDescent="0.25">
      <c r="A262" s="6"/>
      <c r="B262" s="6"/>
      <c r="C262" s="6"/>
      <c r="D262" s="6"/>
      <c r="E262" s="6"/>
      <c r="F262" s="6"/>
      <c r="G262" s="6"/>
      <c r="H262" s="6"/>
    </row>
    <row r="263" spans="1:8" x14ac:dyDescent="0.25">
      <c r="A263" s="6"/>
      <c r="B263" s="6"/>
      <c r="C263" s="6"/>
      <c r="D263" s="6"/>
      <c r="E263" s="6"/>
      <c r="F263" s="6"/>
      <c r="G263" s="6"/>
      <c r="H263" s="6"/>
    </row>
    <row r="264" spans="1:8" x14ac:dyDescent="0.25">
      <c r="A264" s="6"/>
      <c r="B264" s="6"/>
      <c r="C264" s="6"/>
      <c r="D264" s="6"/>
      <c r="E264" s="6"/>
      <c r="F264" s="6"/>
      <c r="G264" s="6"/>
      <c r="H264" s="6"/>
    </row>
    <row r="265" spans="1:8" x14ac:dyDescent="0.25">
      <c r="A265" s="6"/>
      <c r="B265" s="6"/>
      <c r="C265" s="6"/>
      <c r="D265" s="6"/>
      <c r="E265" s="6"/>
      <c r="F265" s="6"/>
      <c r="G265" s="6"/>
      <c r="H265" s="6"/>
    </row>
    <row r="266" spans="1:8" x14ac:dyDescent="0.25">
      <c r="A266" s="6"/>
      <c r="B266" s="6"/>
      <c r="C266" s="6"/>
      <c r="D266" s="6"/>
      <c r="E266" s="6"/>
      <c r="F266" s="6"/>
      <c r="G266" s="6"/>
      <c r="H266" s="6"/>
    </row>
    <row r="267" spans="1:8" x14ac:dyDescent="0.25">
      <c r="A267" s="6"/>
      <c r="B267" s="6"/>
      <c r="C267" s="6"/>
      <c r="D267" s="6"/>
      <c r="E267" s="6"/>
      <c r="F267" s="6"/>
      <c r="G267" s="6"/>
      <c r="H267" s="6"/>
    </row>
    <row r="268" spans="1:8" x14ac:dyDescent="0.25">
      <c r="A268" s="6"/>
      <c r="B268" s="6"/>
      <c r="C268" s="6"/>
      <c r="D268" s="6"/>
      <c r="E268" s="6"/>
      <c r="F268" s="6"/>
      <c r="G268" s="6"/>
      <c r="H268" s="6"/>
    </row>
    <row r="269" spans="1:8" x14ac:dyDescent="0.25">
      <c r="A269" s="6"/>
      <c r="B269" s="6"/>
      <c r="C269" s="6"/>
      <c r="D269" s="6"/>
      <c r="E269" s="6"/>
      <c r="F269" s="6"/>
      <c r="G269" s="6"/>
      <c r="H269" s="6"/>
    </row>
    <row r="270" spans="1:8" x14ac:dyDescent="0.25">
      <c r="A270" s="6"/>
      <c r="B270" s="6"/>
      <c r="C270" s="6"/>
      <c r="D270" s="6"/>
      <c r="E270" s="6"/>
      <c r="F270" s="6"/>
      <c r="G270" s="6"/>
      <c r="H270" s="6"/>
    </row>
    <row r="271" spans="1:8" x14ac:dyDescent="0.25">
      <c r="A271" s="6"/>
      <c r="B271" s="6"/>
      <c r="C271" s="6"/>
      <c r="D271" s="6"/>
      <c r="E271" s="6"/>
      <c r="F271" s="6"/>
      <c r="G271" s="6"/>
      <c r="H271" s="6"/>
    </row>
    <row r="272" spans="1:8" x14ac:dyDescent="0.25">
      <c r="A272" s="6"/>
      <c r="B272" s="6"/>
      <c r="C272" s="6"/>
      <c r="D272" s="6"/>
      <c r="E272" s="6"/>
      <c r="F272" s="6"/>
      <c r="G272" s="6"/>
      <c r="H272" s="6"/>
    </row>
    <row r="273" spans="1:8" x14ac:dyDescent="0.25">
      <c r="A273" s="6"/>
      <c r="B273" s="6"/>
      <c r="C273" s="6"/>
      <c r="D273" s="6"/>
      <c r="E273" s="6"/>
      <c r="F273" s="6"/>
      <c r="G273" s="6"/>
      <c r="H273" s="6"/>
    </row>
    <row r="274" spans="1:8" x14ac:dyDescent="0.25">
      <c r="A274" s="6"/>
      <c r="B274" s="6"/>
      <c r="C274" s="6"/>
      <c r="D274" s="6"/>
      <c r="E274" s="6"/>
      <c r="F274" s="6"/>
      <c r="G274" s="6"/>
      <c r="H274" s="6"/>
    </row>
    <row r="275" spans="1:8" x14ac:dyDescent="0.25">
      <c r="A275" s="6"/>
      <c r="B275" s="6"/>
      <c r="C275" s="6"/>
      <c r="D275" s="6"/>
      <c r="E275" s="6"/>
      <c r="F275" s="6"/>
      <c r="G275" s="6"/>
      <c r="H275" s="6"/>
    </row>
    <row r="276" spans="1:8" x14ac:dyDescent="0.25">
      <c r="A276" s="6"/>
      <c r="B276" s="6"/>
      <c r="C276" s="6"/>
      <c r="D276" s="6"/>
      <c r="E276" s="6"/>
      <c r="F276" s="6"/>
      <c r="G276" s="6"/>
      <c r="H276" s="6"/>
    </row>
    <row r="277" spans="1:8" x14ac:dyDescent="0.25">
      <c r="A277" s="6"/>
      <c r="B277" s="6"/>
      <c r="C277" s="6"/>
      <c r="D277" s="6"/>
      <c r="E277" s="6"/>
      <c r="F277" s="6"/>
      <c r="G277" s="6"/>
      <c r="H277" s="6"/>
    </row>
    <row r="278" spans="1:8" x14ac:dyDescent="0.25">
      <c r="A278" s="6"/>
      <c r="B278" s="6"/>
      <c r="C278" s="6"/>
      <c r="D278" s="6"/>
      <c r="E278" s="6"/>
      <c r="F278" s="6"/>
      <c r="G278" s="6"/>
      <c r="H278" s="6"/>
    </row>
    <row r="279" spans="1:8" x14ac:dyDescent="0.25">
      <c r="A279" s="6"/>
      <c r="B279" s="6"/>
      <c r="C279" s="6"/>
      <c r="D279" s="6"/>
      <c r="E279" s="6"/>
      <c r="F279" s="6"/>
      <c r="G279" s="6"/>
      <c r="H279" s="6"/>
    </row>
    <row r="280" spans="1:8" x14ac:dyDescent="0.25">
      <c r="A280" s="6"/>
      <c r="B280" s="6"/>
      <c r="C280" s="6"/>
      <c r="D280" s="6"/>
      <c r="E280" s="6"/>
      <c r="F280" s="6"/>
      <c r="G280" s="6"/>
      <c r="H280" s="6"/>
    </row>
    <row r="281" spans="1:8" x14ac:dyDescent="0.25">
      <c r="A281" s="6"/>
      <c r="B281" s="6"/>
      <c r="C281" s="6"/>
      <c r="D281" s="6"/>
      <c r="E281" s="6"/>
      <c r="F281" s="6"/>
      <c r="G281" s="6"/>
      <c r="H281" s="6"/>
    </row>
    <row r="282" spans="1:8" x14ac:dyDescent="0.25">
      <c r="A282" s="6"/>
      <c r="B282" s="6"/>
      <c r="C282" s="6"/>
      <c r="D282" s="6"/>
      <c r="E282" s="6"/>
      <c r="F282" s="6"/>
      <c r="G282" s="6"/>
      <c r="H282" s="6"/>
    </row>
    <row r="283" spans="1:8" x14ac:dyDescent="0.25">
      <c r="A283" s="6"/>
      <c r="B283" s="6"/>
      <c r="C283" s="6"/>
      <c r="D283" s="6"/>
      <c r="E283" s="6"/>
      <c r="F283" s="6"/>
      <c r="G283" s="6"/>
      <c r="H283" s="6"/>
    </row>
    <row r="284" spans="1:8" x14ac:dyDescent="0.25">
      <c r="A284" s="6"/>
      <c r="B284" s="6"/>
      <c r="C284" s="6"/>
      <c r="D284" s="6"/>
      <c r="E284" s="6"/>
      <c r="F284" s="6"/>
      <c r="G284" s="6"/>
      <c r="H284" s="6"/>
    </row>
    <row r="285" spans="1:8" x14ac:dyDescent="0.25">
      <c r="A285" s="6"/>
      <c r="B285" s="6"/>
      <c r="C285" s="6"/>
      <c r="D285" s="6"/>
      <c r="E285" s="6"/>
      <c r="F285" s="6"/>
      <c r="G285" s="6"/>
      <c r="H285" s="6"/>
    </row>
    <row r="286" spans="1:8" x14ac:dyDescent="0.25">
      <c r="A286" s="6"/>
      <c r="B286" s="6"/>
      <c r="C286" s="6"/>
      <c r="D286" s="6"/>
      <c r="E286" s="6"/>
      <c r="F286" s="6"/>
      <c r="G286" s="6"/>
      <c r="H286" s="6"/>
    </row>
    <row r="287" spans="1:8" x14ac:dyDescent="0.25">
      <c r="A287" s="6"/>
      <c r="B287" s="6"/>
      <c r="C287" s="6"/>
      <c r="D287" s="6"/>
      <c r="E287" s="6"/>
      <c r="F287" s="6"/>
      <c r="G287" s="6"/>
      <c r="H287" s="6"/>
    </row>
    <row r="288" spans="1:8" x14ac:dyDescent="0.25">
      <c r="A288" s="6"/>
      <c r="B288" s="6"/>
      <c r="C288" s="6"/>
      <c r="D288" s="6"/>
      <c r="E288" s="6"/>
      <c r="F288" s="6"/>
      <c r="G288" s="6"/>
      <c r="H288" s="6"/>
    </row>
    <row r="289" spans="1:8" x14ac:dyDescent="0.25">
      <c r="A289" s="6"/>
      <c r="B289" s="6"/>
      <c r="C289" s="6"/>
      <c r="D289" s="6"/>
      <c r="E289" s="6"/>
      <c r="F289" s="6"/>
      <c r="G289" s="6"/>
      <c r="H289" s="6"/>
    </row>
    <row r="290" spans="1:8" x14ac:dyDescent="0.25">
      <c r="A290" s="6"/>
      <c r="B290" s="6"/>
      <c r="C290" s="6"/>
      <c r="D290" s="6"/>
      <c r="E290" s="6"/>
      <c r="F290" s="6"/>
      <c r="G290" s="6"/>
      <c r="H290" s="6"/>
    </row>
    <row r="291" spans="1:8" x14ac:dyDescent="0.25">
      <c r="A291" s="6"/>
      <c r="B291" s="6"/>
      <c r="C291" s="6"/>
      <c r="D291" s="6"/>
      <c r="E291" s="6"/>
      <c r="F291" s="6"/>
      <c r="G291" s="6"/>
      <c r="H291" s="6"/>
    </row>
    <row r="292" spans="1:8" x14ac:dyDescent="0.25">
      <c r="A292" s="6"/>
      <c r="B292" s="6"/>
      <c r="C292" s="6"/>
      <c r="D292" s="6"/>
      <c r="E292" s="6"/>
      <c r="F292" s="6"/>
      <c r="G292" s="6"/>
      <c r="H292" s="6"/>
    </row>
    <row r="293" spans="1:8" x14ac:dyDescent="0.25">
      <c r="A293" s="6"/>
      <c r="B293" s="6"/>
      <c r="C293" s="6"/>
      <c r="D293" s="6"/>
      <c r="E293" s="6"/>
      <c r="F293" s="6"/>
      <c r="G293" s="6"/>
      <c r="H293" s="6"/>
    </row>
    <row r="294" spans="1:8" x14ac:dyDescent="0.25">
      <c r="A294" s="6"/>
      <c r="B294" s="6"/>
      <c r="C294" s="6"/>
      <c r="D294" s="6"/>
      <c r="E294" s="6"/>
      <c r="F294" s="6"/>
      <c r="G294" s="6"/>
      <c r="H294" s="6"/>
    </row>
    <row r="295" spans="1:8" x14ac:dyDescent="0.25">
      <c r="A295" s="6"/>
      <c r="B295" s="6"/>
      <c r="C295" s="6"/>
      <c r="D295" s="6"/>
      <c r="E295" s="6"/>
      <c r="F295" s="6"/>
      <c r="G295" s="6"/>
      <c r="H295" s="6"/>
    </row>
    <row r="296" spans="1:8" x14ac:dyDescent="0.25">
      <c r="A296" s="6"/>
      <c r="B296" s="6"/>
      <c r="C296" s="6"/>
      <c r="D296" s="6"/>
      <c r="E296" s="6"/>
      <c r="F296" s="6"/>
      <c r="G296" s="6"/>
      <c r="H296" s="6"/>
    </row>
    <row r="297" spans="1:8" x14ac:dyDescent="0.25">
      <c r="A297" s="6"/>
      <c r="B297" s="6"/>
      <c r="C297" s="6"/>
      <c r="D297" s="6"/>
      <c r="E297" s="6"/>
      <c r="F297" s="6"/>
      <c r="G297" s="6"/>
      <c r="H297" s="6"/>
    </row>
    <row r="298" spans="1:8" x14ac:dyDescent="0.25">
      <c r="A298" s="6"/>
      <c r="B298" s="6"/>
      <c r="C298" s="6"/>
      <c r="D298" s="6"/>
      <c r="E298" s="6"/>
      <c r="F298" s="6"/>
      <c r="G298" s="6"/>
      <c r="H298" s="6"/>
    </row>
    <row r="299" spans="1:8" x14ac:dyDescent="0.25">
      <c r="A299" s="6"/>
      <c r="B299" s="6"/>
      <c r="C299" s="6"/>
      <c r="D299" s="6"/>
      <c r="E299" s="6"/>
      <c r="F299" s="6"/>
      <c r="G299" s="6"/>
      <c r="H299" s="6"/>
    </row>
    <row r="300" spans="1:8" x14ac:dyDescent="0.25">
      <c r="A300" s="6"/>
      <c r="B300" s="6"/>
      <c r="C300" s="6"/>
      <c r="D300" s="6"/>
      <c r="E300" s="6"/>
      <c r="F300" s="6"/>
      <c r="G300" s="6"/>
      <c r="H300" s="6"/>
    </row>
    <row r="301" spans="1:8" x14ac:dyDescent="0.25">
      <c r="A301" s="6"/>
      <c r="B301" s="6"/>
      <c r="C301" s="6"/>
      <c r="D301" s="6"/>
      <c r="E301" s="6"/>
      <c r="F301" s="6"/>
      <c r="G301" s="6"/>
      <c r="H301" s="6"/>
    </row>
    <row r="302" spans="1:8" x14ac:dyDescent="0.25">
      <c r="A302" s="6"/>
      <c r="B302" s="6"/>
      <c r="C302" s="6"/>
      <c r="D302" s="6"/>
      <c r="E302" s="6"/>
      <c r="F302" s="6"/>
      <c r="G302" s="6"/>
      <c r="H302" s="6"/>
    </row>
    <row r="303" spans="1:8" x14ac:dyDescent="0.25">
      <c r="A303" s="6"/>
      <c r="B303" s="6"/>
      <c r="C303" s="6"/>
      <c r="D303" s="6"/>
      <c r="E303" s="6"/>
      <c r="F303" s="6"/>
      <c r="G303" s="6"/>
      <c r="H303" s="6"/>
    </row>
    <row r="304" spans="1:8" x14ac:dyDescent="0.25">
      <c r="A304" s="6"/>
      <c r="B304" s="6"/>
      <c r="C304" s="6"/>
      <c r="D304" s="6"/>
      <c r="E304" s="6"/>
      <c r="F304" s="6"/>
      <c r="G304" s="6"/>
      <c r="H304" s="6"/>
    </row>
    <row r="305" spans="1:8" x14ac:dyDescent="0.25">
      <c r="A305" s="6"/>
      <c r="B305" s="6"/>
      <c r="C305" s="6"/>
      <c r="D305" s="6"/>
      <c r="E305" s="6"/>
      <c r="F305" s="6"/>
      <c r="G305" s="6"/>
      <c r="H305" s="6"/>
    </row>
    <row r="306" spans="1:8" x14ac:dyDescent="0.25">
      <c r="A306" s="6"/>
      <c r="B306" s="6"/>
      <c r="C306" s="6"/>
      <c r="D306" s="6"/>
      <c r="E306" s="6"/>
      <c r="F306" s="6"/>
      <c r="G306" s="6"/>
      <c r="H306" s="6"/>
    </row>
    <row r="307" spans="1:8" x14ac:dyDescent="0.25">
      <c r="A307" s="6"/>
      <c r="B307" s="6"/>
      <c r="C307" s="6"/>
      <c r="D307" s="6"/>
      <c r="E307" s="6"/>
      <c r="F307" s="6"/>
      <c r="G307" s="6"/>
      <c r="H307" s="6"/>
    </row>
    <row r="308" spans="1:8" x14ac:dyDescent="0.25">
      <c r="A308" s="6"/>
      <c r="B308" s="6"/>
      <c r="C308" s="6"/>
      <c r="D308" s="6"/>
      <c r="E308" s="6"/>
      <c r="F308" s="6"/>
      <c r="G308" s="6"/>
      <c r="H308" s="6"/>
    </row>
    <row r="309" spans="1:8" x14ac:dyDescent="0.25">
      <c r="A309" s="6"/>
      <c r="B309" s="6"/>
      <c r="C309" s="6"/>
      <c r="D309" s="6"/>
      <c r="E309" s="6"/>
      <c r="F309" s="6"/>
      <c r="G309" s="6"/>
      <c r="H309" s="6"/>
    </row>
    <row r="310" spans="1:8" x14ac:dyDescent="0.25">
      <c r="A310" s="6"/>
      <c r="B310" s="6"/>
      <c r="C310" s="6"/>
      <c r="D310" s="6"/>
      <c r="E310" s="6"/>
      <c r="F310" s="6"/>
      <c r="G310" s="6"/>
      <c r="H310" s="6"/>
    </row>
    <row r="311" spans="1:8" x14ac:dyDescent="0.25">
      <c r="A311" s="6"/>
      <c r="B311" s="6"/>
      <c r="C311" s="6"/>
      <c r="D311" s="6"/>
      <c r="E311" s="6"/>
      <c r="F311" s="6"/>
      <c r="G311" s="6"/>
      <c r="H311" s="6"/>
    </row>
    <row r="312" spans="1:8" x14ac:dyDescent="0.25">
      <c r="A312" s="6"/>
      <c r="B312" s="6"/>
      <c r="C312" s="6"/>
      <c r="D312" s="6"/>
      <c r="E312" s="6"/>
      <c r="F312" s="6"/>
      <c r="G312" s="6"/>
      <c r="H312" s="6"/>
    </row>
    <row r="313" spans="1:8" x14ac:dyDescent="0.25">
      <c r="A313" s="6"/>
      <c r="B313" s="6"/>
      <c r="C313" s="6"/>
      <c r="D313" s="6"/>
      <c r="E313" s="6"/>
      <c r="F313" s="6"/>
      <c r="G313" s="6"/>
      <c r="H313" s="6"/>
    </row>
    <row r="314" spans="1:8" x14ac:dyDescent="0.25">
      <c r="A314" s="6"/>
      <c r="B314" s="6"/>
      <c r="C314" s="6"/>
      <c r="D314" s="6"/>
      <c r="E314" s="6"/>
      <c r="F314" s="6"/>
      <c r="G314" s="6"/>
      <c r="H314" s="6"/>
    </row>
    <row r="315" spans="1:8" x14ac:dyDescent="0.25">
      <c r="A315" s="6"/>
      <c r="B315" s="6"/>
      <c r="C315" s="6"/>
      <c r="D315" s="6"/>
      <c r="E315" s="6"/>
      <c r="F315" s="6"/>
      <c r="G315" s="6"/>
      <c r="H315" s="6"/>
    </row>
    <row r="316" spans="1:8" x14ac:dyDescent="0.25">
      <c r="A316" s="6"/>
      <c r="B316" s="6"/>
      <c r="C316" s="6"/>
      <c r="D316" s="6"/>
      <c r="E316" s="6"/>
      <c r="F316" s="6"/>
      <c r="G316" s="6"/>
      <c r="H316" s="6"/>
    </row>
    <row r="317" spans="1:8" x14ac:dyDescent="0.25">
      <c r="A317" s="6"/>
      <c r="B317" s="6"/>
      <c r="C317" s="6"/>
      <c r="D317" s="6"/>
      <c r="E317" s="6"/>
      <c r="F317" s="6"/>
      <c r="G317" s="6"/>
      <c r="H317" s="6"/>
    </row>
    <row r="318" spans="1:8" x14ac:dyDescent="0.25">
      <c r="A318" s="6"/>
      <c r="B318" s="6"/>
      <c r="C318" s="6"/>
      <c r="D318" s="6"/>
      <c r="E318" s="6"/>
      <c r="F318" s="6"/>
      <c r="G318" s="6"/>
      <c r="H318" s="6"/>
    </row>
    <row r="319" spans="1:8" x14ac:dyDescent="0.25">
      <c r="A319" s="6"/>
      <c r="B319" s="6"/>
      <c r="C319" s="6"/>
      <c r="D319" s="6"/>
      <c r="E319" s="6"/>
      <c r="F319" s="6"/>
      <c r="G319" s="6"/>
      <c r="H319" s="6"/>
    </row>
    <row r="320" spans="1:8" x14ac:dyDescent="0.25">
      <c r="A320" s="6"/>
      <c r="B320" s="6"/>
      <c r="C320" s="6"/>
      <c r="D320" s="6"/>
      <c r="E320" s="6"/>
      <c r="F320" s="6"/>
      <c r="G320" s="6"/>
      <c r="H320" s="6"/>
    </row>
    <row r="321" spans="1:8" x14ac:dyDescent="0.25">
      <c r="A321" s="6"/>
      <c r="B321" s="6"/>
      <c r="C321" s="6"/>
      <c r="D321" s="6"/>
      <c r="E321" s="6"/>
      <c r="F321" s="6"/>
      <c r="G321" s="6"/>
      <c r="H321" s="6"/>
    </row>
    <row r="322" spans="1:8" x14ac:dyDescent="0.25">
      <c r="A322" s="6"/>
      <c r="B322" s="6"/>
      <c r="C322" s="6"/>
      <c r="D322" s="6"/>
      <c r="E322" s="6"/>
      <c r="F322" s="6"/>
      <c r="G322" s="6"/>
      <c r="H322" s="6"/>
    </row>
    <row r="323" spans="1:8" x14ac:dyDescent="0.25">
      <c r="A323" s="6"/>
      <c r="B323" s="6"/>
      <c r="C323" s="6"/>
      <c r="D323" s="6"/>
      <c r="E323" s="6"/>
      <c r="F323" s="6"/>
      <c r="G323" s="6"/>
      <c r="H323" s="6"/>
    </row>
    <row r="324" spans="1:8" x14ac:dyDescent="0.25">
      <c r="A324" s="6"/>
      <c r="B324" s="6"/>
      <c r="C324" s="6"/>
      <c r="D324" s="6"/>
      <c r="E324" s="6"/>
      <c r="F324" s="6"/>
      <c r="G324" s="6"/>
      <c r="H324" s="6"/>
    </row>
    <row r="325" spans="1:8" x14ac:dyDescent="0.25">
      <c r="A325" s="6"/>
      <c r="B325" s="6"/>
      <c r="C325" s="6"/>
      <c r="D325" s="6"/>
      <c r="E325" s="6"/>
      <c r="F325" s="6"/>
      <c r="G325" s="6"/>
      <c r="H325" s="6"/>
    </row>
    <row r="326" spans="1:8" x14ac:dyDescent="0.25">
      <c r="A326" s="6"/>
      <c r="B326" s="6"/>
      <c r="C326" s="6"/>
      <c r="D326" s="6"/>
      <c r="E326" s="6"/>
      <c r="F326" s="6"/>
      <c r="G326" s="6"/>
      <c r="H326" s="6"/>
    </row>
    <row r="327" spans="1:8" x14ac:dyDescent="0.25">
      <c r="A327" s="6"/>
      <c r="B327" s="6"/>
      <c r="C327" s="6"/>
      <c r="D327" s="6"/>
      <c r="E327" s="6"/>
      <c r="F327" s="6"/>
      <c r="G327" s="6"/>
      <c r="H327" s="6"/>
    </row>
    <row r="328" spans="1:8" x14ac:dyDescent="0.25">
      <c r="A328" s="6"/>
      <c r="B328" s="6"/>
      <c r="C328" s="6"/>
      <c r="D328" s="6"/>
      <c r="E328" s="6"/>
      <c r="F328" s="6"/>
      <c r="G328" s="6"/>
      <c r="H328" s="6"/>
    </row>
    <row r="329" spans="1:8" x14ac:dyDescent="0.25">
      <c r="A329" s="6"/>
      <c r="B329" s="6"/>
      <c r="C329" s="6"/>
      <c r="D329" s="6"/>
      <c r="E329" s="6"/>
      <c r="F329" s="6"/>
      <c r="G329" s="6"/>
      <c r="H329" s="6"/>
    </row>
    <row r="330" spans="1:8" x14ac:dyDescent="0.25">
      <c r="A330" s="6"/>
      <c r="B330" s="6"/>
      <c r="C330" s="6"/>
      <c r="D330" s="6"/>
      <c r="E330" s="6"/>
      <c r="F330" s="6"/>
      <c r="G330" s="6"/>
      <c r="H330" s="6"/>
    </row>
    <row r="331" spans="1:8" x14ac:dyDescent="0.25">
      <c r="A331" s="6"/>
      <c r="B331" s="6"/>
      <c r="C331" s="6"/>
      <c r="D331" s="6"/>
      <c r="E331" s="6"/>
      <c r="F331" s="6"/>
      <c r="G331" s="6"/>
      <c r="H331" s="6"/>
    </row>
    <row r="332" spans="1:8" x14ac:dyDescent="0.25">
      <c r="A332" s="6"/>
      <c r="B332" s="6"/>
      <c r="C332" s="6"/>
      <c r="D332" s="6"/>
      <c r="E332" s="6"/>
      <c r="F332" s="6"/>
      <c r="G332" s="6"/>
      <c r="H332" s="6"/>
    </row>
    <row r="333" spans="1:8" x14ac:dyDescent="0.25">
      <c r="A333" s="6"/>
      <c r="B333" s="6"/>
      <c r="C333" s="6"/>
      <c r="D333" s="6"/>
      <c r="E333" s="6"/>
      <c r="F333" s="6"/>
      <c r="G333" s="6"/>
      <c r="H333" s="6"/>
    </row>
    <row r="334" spans="1:8" x14ac:dyDescent="0.25">
      <c r="A334" s="6"/>
      <c r="B334" s="6"/>
      <c r="C334" s="6"/>
      <c r="D334" s="6"/>
      <c r="E334" s="6"/>
      <c r="F334" s="6"/>
      <c r="G334" s="6"/>
      <c r="H334" s="6"/>
    </row>
    <row r="335" spans="1:8" x14ac:dyDescent="0.25">
      <c r="A335" s="6"/>
      <c r="B335" s="6"/>
      <c r="C335" s="6"/>
      <c r="D335" s="6"/>
      <c r="E335" s="6"/>
      <c r="F335" s="6"/>
      <c r="G335" s="6"/>
      <c r="H335" s="6"/>
    </row>
    <row r="336" spans="1:8" x14ac:dyDescent="0.25">
      <c r="A336" s="6"/>
      <c r="B336" s="6"/>
      <c r="C336" s="6"/>
      <c r="D336" s="6"/>
      <c r="E336" s="6"/>
      <c r="F336" s="6"/>
      <c r="G336" s="6"/>
      <c r="H336" s="6"/>
    </row>
    <row r="337" spans="1:8" x14ac:dyDescent="0.25">
      <c r="A337" s="6"/>
      <c r="B337" s="6"/>
      <c r="C337" s="6"/>
      <c r="D337" s="6"/>
      <c r="E337" s="6"/>
      <c r="F337" s="6"/>
      <c r="G337" s="6"/>
      <c r="H337" s="6"/>
    </row>
    <row r="338" spans="1:8" x14ac:dyDescent="0.25">
      <c r="A338" s="6"/>
      <c r="B338" s="6"/>
      <c r="C338" s="6"/>
      <c r="D338" s="6"/>
      <c r="E338" s="6"/>
      <c r="F338" s="6"/>
      <c r="G338" s="6"/>
      <c r="H338" s="6"/>
    </row>
    <row r="339" spans="1:8" x14ac:dyDescent="0.25">
      <c r="A339" s="6"/>
      <c r="B339" s="6"/>
      <c r="C339" s="6"/>
      <c r="D339" s="6"/>
      <c r="E339" s="6"/>
      <c r="F339" s="6"/>
      <c r="G339" s="6"/>
      <c r="H339" s="6"/>
    </row>
    <row r="340" spans="1:8" x14ac:dyDescent="0.25">
      <c r="A340" s="6"/>
      <c r="B340" s="6"/>
      <c r="C340" s="6"/>
      <c r="D340" s="6"/>
      <c r="E340" s="6"/>
      <c r="F340" s="6"/>
      <c r="G340" s="6"/>
      <c r="H340" s="6"/>
    </row>
    <row r="341" spans="1:8" x14ac:dyDescent="0.25">
      <c r="A341" s="6"/>
      <c r="B341" s="6"/>
      <c r="C341" s="6"/>
      <c r="D341" s="6"/>
      <c r="E341" s="6"/>
      <c r="F341" s="6"/>
      <c r="G341" s="6"/>
      <c r="H341" s="6"/>
    </row>
    <row r="342" spans="1:8" x14ac:dyDescent="0.25">
      <c r="A342" s="6"/>
      <c r="B342" s="6"/>
      <c r="C342" s="6"/>
      <c r="D342" s="6"/>
      <c r="E342" s="6"/>
      <c r="F342" s="6"/>
      <c r="G342" s="6"/>
      <c r="H342" s="6"/>
    </row>
    <row r="343" spans="1:8" x14ac:dyDescent="0.25">
      <c r="A343" s="6"/>
      <c r="B343" s="6"/>
      <c r="C343" s="6"/>
      <c r="D343" s="6"/>
      <c r="E343" s="6"/>
      <c r="F343" s="6"/>
      <c r="G343" s="6"/>
      <c r="H343" s="6"/>
    </row>
    <row r="344" spans="1:8" x14ac:dyDescent="0.25">
      <c r="A344" s="6"/>
      <c r="B344" s="6"/>
      <c r="C344" s="6"/>
      <c r="D344" s="6"/>
      <c r="E344" s="6"/>
      <c r="F344" s="6"/>
      <c r="G344" s="6"/>
      <c r="H344" s="6"/>
    </row>
    <row r="345" spans="1:8" x14ac:dyDescent="0.25">
      <c r="A345" s="6"/>
      <c r="B345" s="6"/>
      <c r="C345" s="6"/>
      <c r="D345" s="6"/>
      <c r="E345" s="6"/>
      <c r="F345" s="6"/>
      <c r="G345" s="6"/>
      <c r="H345" s="6"/>
    </row>
    <row r="346" spans="1:8" x14ac:dyDescent="0.25">
      <c r="A346" s="6"/>
      <c r="B346" s="6"/>
      <c r="C346" s="6"/>
      <c r="D346" s="6"/>
      <c r="E346" s="6"/>
      <c r="F346" s="6"/>
      <c r="G346" s="6"/>
      <c r="H346" s="6"/>
    </row>
    <row r="347" spans="1:8" x14ac:dyDescent="0.25">
      <c r="A347" s="6"/>
      <c r="B347" s="6"/>
      <c r="C347" s="6"/>
      <c r="D347" s="6"/>
      <c r="E347" s="6"/>
      <c r="F347" s="6"/>
      <c r="G347" s="6"/>
      <c r="H347" s="6"/>
    </row>
    <row r="348" spans="1:8" x14ac:dyDescent="0.25">
      <c r="A348" s="6"/>
      <c r="B348" s="6"/>
      <c r="C348" s="6"/>
      <c r="D348" s="6"/>
      <c r="E348" s="6"/>
      <c r="F348" s="6"/>
      <c r="G348" s="6"/>
      <c r="H348" s="6"/>
    </row>
    <row r="349" spans="1:8" x14ac:dyDescent="0.25">
      <c r="A349" s="6"/>
      <c r="B349" s="6"/>
      <c r="C349" s="6"/>
      <c r="D349" s="6"/>
      <c r="E349" s="6"/>
      <c r="F349" s="6"/>
      <c r="G349" s="6"/>
      <c r="H349" s="6"/>
    </row>
    <row r="350" spans="1:8" x14ac:dyDescent="0.25">
      <c r="A350" s="6"/>
      <c r="B350" s="6"/>
      <c r="C350" s="6"/>
      <c r="D350" s="6"/>
      <c r="E350" s="6"/>
      <c r="F350" s="6"/>
      <c r="G350" s="6"/>
      <c r="H350" s="6"/>
    </row>
    <row r="351" spans="1:8" x14ac:dyDescent="0.25">
      <c r="A351" s="6"/>
      <c r="B351" s="6"/>
      <c r="C351" s="6"/>
      <c r="D351" s="6"/>
      <c r="E351" s="6"/>
      <c r="F351" s="6"/>
      <c r="G351" s="6"/>
      <c r="H351" s="6"/>
    </row>
    <row r="352" spans="1:8" x14ac:dyDescent="0.25">
      <c r="A352" s="6"/>
      <c r="B352" s="6"/>
      <c r="C352" s="6"/>
      <c r="D352" s="6"/>
      <c r="E352" s="6"/>
      <c r="F352" s="6"/>
      <c r="G352" s="6"/>
      <c r="H352" s="6"/>
    </row>
    <row r="353" spans="1:8" x14ac:dyDescent="0.25">
      <c r="A353" s="6"/>
      <c r="B353" s="6"/>
      <c r="C353" s="6"/>
      <c r="D353" s="6"/>
      <c r="E353" s="6"/>
      <c r="F353" s="6"/>
      <c r="G353" s="6"/>
      <c r="H353" s="6"/>
    </row>
    <row r="354" spans="1:8" x14ac:dyDescent="0.25">
      <c r="A354" s="6"/>
      <c r="B354" s="6"/>
      <c r="C354" s="6"/>
      <c r="D354" s="6"/>
      <c r="E354" s="6"/>
      <c r="F354" s="6"/>
      <c r="G354" s="6"/>
      <c r="H354" s="6"/>
    </row>
    <row r="355" spans="1:8" x14ac:dyDescent="0.25">
      <c r="A355" s="6"/>
      <c r="B355" s="6"/>
      <c r="C355" s="6"/>
      <c r="D355" s="6"/>
      <c r="E355" s="6"/>
      <c r="F355" s="6"/>
      <c r="G355" s="6"/>
      <c r="H355" s="6"/>
    </row>
    <row r="356" spans="1:8" x14ac:dyDescent="0.25">
      <c r="A356" s="6"/>
      <c r="B356" s="6"/>
      <c r="C356" s="6"/>
      <c r="D356" s="6"/>
      <c r="E356" s="6"/>
      <c r="F356" s="6"/>
      <c r="G356" s="6"/>
      <c r="H356" s="6"/>
    </row>
    <row r="357" spans="1:8" x14ac:dyDescent="0.25">
      <c r="A357" s="6"/>
      <c r="F357" s="6"/>
      <c r="G357" s="6"/>
      <c r="H357" s="6"/>
    </row>
  </sheetData>
  <mergeCells count="11">
    <mergeCell ref="F54:F62"/>
    <mergeCell ref="F16:F25"/>
    <mergeCell ref="F35:F44"/>
    <mergeCell ref="F3:F15"/>
    <mergeCell ref="F26:F34"/>
    <mergeCell ref="B7:B19"/>
    <mergeCell ref="B26:B27"/>
    <mergeCell ref="B28:B29"/>
    <mergeCell ref="B35:B38"/>
    <mergeCell ref="F45:F53"/>
    <mergeCell ref="B31:B3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3C254-6F0B-4257-9716-E306401AF0EF}">
  <sheetPr>
    <pageSetUpPr fitToPage="1"/>
  </sheetPr>
  <dimension ref="A1:AF434"/>
  <sheetViews>
    <sheetView showGridLines="0" tabSelected="1" topLeftCell="B1" zoomScale="115" zoomScaleNormal="115" workbookViewId="0">
      <pane ySplit="3" topLeftCell="A4" activePane="bottomLeft" state="frozen"/>
      <selection pane="bottomLeft" activeCell="AI13" sqref="AI13"/>
    </sheetView>
  </sheetViews>
  <sheetFormatPr baseColWidth="10" defaultColWidth="11.6640625" defaultRowHeight="15" x14ac:dyDescent="0.25"/>
  <cols>
    <col min="1" max="1" width="4.6640625" hidden="1" customWidth="1"/>
    <col min="2" max="2" width="5.21875" customWidth="1"/>
    <col min="3" max="3" width="4.21875" style="8" customWidth="1"/>
    <col min="4" max="4" width="21.44140625" style="100" customWidth="1"/>
    <col min="5" max="5" width="15.109375" customWidth="1"/>
    <col min="6" max="6" width="3.21875" style="185" customWidth="1"/>
    <col min="7" max="7" width="3.44140625" style="100" customWidth="1"/>
    <col min="8" max="8" width="16.88671875" customWidth="1"/>
    <col min="9" max="9" width="5.6640625" hidden="1" customWidth="1"/>
    <col min="10" max="10" width="6.21875" hidden="1" customWidth="1"/>
    <col min="11" max="11" width="5.21875" hidden="1" customWidth="1"/>
    <col min="12" max="12" width="5.5546875" hidden="1" customWidth="1"/>
    <col min="13" max="13" width="14.5546875" hidden="1" customWidth="1"/>
    <col min="14" max="14" width="20.88671875" style="60" customWidth="1"/>
    <col min="15" max="21" width="2.6640625" customWidth="1"/>
    <col min="22" max="22" width="9.109375" customWidth="1"/>
    <col min="23" max="23" width="26.6640625" hidden="1" customWidth="1"/>
    <col min="24" max="24" width="14.21875" hidden="1" customWidth="1"/>
    <col min="25" max="25" width="9" style="8" customWidth="1"/>
    <col min="26" max="26" width="6.44140625" style="67" customWidth="1"/>
    <col min="27" max="27" width="4.88671875" customWidth="1"/>
    <col min="28" max="28" width="7.44140625" customWidth="1"/>
    <col min="29" max="29" width="7.6640625" hidden="1" customWidth="1"/>
    <col min="30" max="30" width="10.44140625" hidden="1" customWidth="1"/>
    <col min="31" max="31" width="5.44140625" customWidth="1"/>
    <col min="32" max="32" width="16.21875" customWidth="1"/>
  </cols>
  <sheetData>
    <row r="1" spans="1:32" x14ac:dyDescent="0.25">
      <c r="C1" s="123" t="s">
        <v>33</v>
      </c>
      <c r="D1" s="124"/>
      <c r="E1" s="124"/>
      <c r="F1" s="124"/>
      <c r="G1" s="124"/>
      <c r="H1" s="124"/>
      <c r="I1" s="124"/>
      <c r="J1" s="124"/>
      <c r="K1" s="124"/>
      <c r="L1" s="124"/>
      <c r="M1" s="124"/>
      <c r="N1" s="124"/>
      <c r="O1" s="125" t="s">
        <v>34</v>
      </c>
      <c r="P1" s="126"/>
      <c r="Q1" s="126"/>
      <c r="R1" s="126"/>
      <c r="S1" s="126"/>
      <c r="T1" s="126"/>
      <c r="U1" s="126"/>
      <c r="V1" s="127"/>
      <c r="W1" s="153" t="s">
        <v>35</v>
      </c>
      <c r="X1" s="154"/>
      <c r="Y1" s="147" t="s">
        <v>36</v>
      </c>
      <c r="Z1" s="148"/>
      <c r="AA1" s="148"/>
      <c r="AB1" s="57"/>
      <c r="AC1" s="57"/>
      <c r="AD1" s="58"/>
    </row>
    <row r="2" spans="1:32" x14ac:dyDescent="0.25">
      <c r="C2" s="132" t="s">
        <v>37</v>
      </c>
      <c r="D2" s="132"/>
      <c r="E2" s="134" t="s">
        <v>38</v>
      </c>
      <c r="F2" s="128" t="s">
        <v>39</v>
      </c>
      <c r="G2" s="128"/>
      <c r="H2" s="132" t="s">
        <v>40</v>
      </c>
      <c r="I2" s="142" t="s">
        <v>41</v>
      </c>
      <c r="J2" s="143"/>
      <c r="K2" s="143"/>
      <c r="L2" s="144"/>
      <c r="M2" s="128" t="s">
        <v>42</v>
      </c>
      <c r="N2" s="140" t="s">
        <v>43</v>
      </c>
      <c r="O2" s="138" t="s">
        <v>44</v>
      </c>
      <c r="P2" s="138" t="s">
        <v>45</v>
      </c>
      <c r="Q2" s="138" t="s">
        <v>46</v>
      </c>
      <c r="R2" s="138" t="s">
        <v>47</v>
      </c>
      <c r="S2" s="138" t="s">
        <v>48</v>
      </c>
      <c r="T2" s="138" t="s">
        <v>49</v>
      </c>
      <c r="U2" s="138" t="s">
        <v>50</v>
      </c>
      <c r="V2" s="149" t="s">
        <v>51</v>
      </c>
      <c r="W2" s="151" t="s">
        <v>52</v>
      </c>
      <c r="X2" s="151" t="s">
        <v>53</v>
      </c>
      <c r="Y2" s="136" t="s">
        <v>54</v>
      </c>
      <c r="Z2" s="145" t="s">
        <v>55</v>
      </c>
      <c r="AA2" s="145"/>
      <c r="AB2" s="46"/>
      <c r="AC2" s="46"/>
      <c r="AD2" s="136" t="s">
        <v>56</v>
      </c>
    </row>
    <row r="3" spans="1:32" ht="45.75" x14ac:dyDescent="0.25">
      <c r="A3" s="130"/>
      <c r="B3" s="131"/>
      <c r="C3" s="133"/>
      <c r="D3" s="133"/>
      <c r="E3" s="135"/>
      <c r="F3" s="129"/>
      <c r="G3" s="129"/>
      <c r="H3" s="133"/>
      <c r="I3" s="31" t="s">
        <v>57</v>
      </c>
      <c r="J3" s="31" t="s">
        <v>58</v>
      </c>
      <c r="K3" s="31" t="s">
        <v>59</v>
      </c>
      <c r="L3" s="31" t="s">
        <v>60</v>
      </c>
      <c r="M3" s="129"/>
      <c r="N3" s="141"/>
      <c r="O3" s="139"/>
      <c r="P3" s="139"/>
      <c r="Q3" s="139"/>
      <c r="R3" s="139"/>
      <c r="S3" s="139"/>
      <c r="T3" s="139"/>
      <c r="U3" s="139"/>
      <c r="V3" s="150"/>
      <c r="W3" s="152"/>
      <c r="X3" s="152"/>
      <c r="Y3" s="137"/>
      <c r="Z3" s="146"/>
      <c r="AA3" s="146"/>
      <c r="AB3" s="47" t="s">
        <v>61</v>
      </c>
      <c r="AC3" s="47" t="s">
        <v>62</v>
      </c>
      <c r="AD3" s="137"/>
    </row>
    <row r="4" spans="1:32" x14ac:dyDescent="0.25">
      <c r="A4" s="43"/>
      <c r="B4" s="69" t="s">
        <v>63</v>
      </c>
      <c r="C4" s="70">
        <f>C5</f>
        <v>222</v>
      </c>
      <c r="D4" s="98" t="str">
        <f>D5</f>
        <v>Søyler</v>
      </c>
      <c r="E4" s="71"/>
      <c r="F4" s="175"/>
      <c r="G4" s="101"/>
      <c r="H4" s="73"/>
      <c r="I4" s="73"/>
      <c r="J4" s="73"/>
      <c r="K4" s="73"/>
      <c r="L4" s="73"/>
      <c r="M4" s="82"/>
      <c r="N4" s="74"/>
      <c r="O4" s="76"/>
      <c r="P4" s="76"/>
      <c r="Q4" s="76"/>
      <c r="R4" s="76"/>
      <c r="S4" s="76"/>
      <c r="T4" s="76"/>
      <c r="U4" s="76"/>
      <c r="V4" s="77"/>
      <c r="W4" s="35"/>
      <c r="X4" s="35"/>
      <c r="Y4" s="83"/>
      <c r="Z4" s="105"/>
      <c r="AA4" s="84"/>
      <c r="AB4" s="81"/>
      <c r="AC4" s="81"/>
      <c r="AD4" s="81"/>
      <c r="AE4" s="18">
        <v>5</v>
      </c>
      <c r="AF4" s="94" t="s">
        <v>64</v>
      </c>
    </row>
    <row r="5" spans="1:32" ht="22.5" x14ac:dyDescent="0.25">
      <c r="B5" s="55"/>
      <c r="C5" s="62">
        <v>222</v>
      </c>
      <c r="D5" s="54" t="s">
        <v>65</v>
      </c>
      <c r="E5" s="9" t="s">
        <v>66</v>
      </c>
      <c r="F5" s="176">
        <f>12*3.16+13*3.16</f>
        <v>79</v>
      </c>
      <c r="G5" s="102" t="s">
        <v>67</v>
      </c>
      <c r="H5" s="19" t="s">
        <v>68</v>
      </c>
      <c r="I5" s="19"/>
      <c r="J5" s="19"/>
      <c r="K5" s="19"/>
      <c r="L5" s="19"/>
      <c r="M5" s="39"/>
      <c r="N5" s="63" t="s">
        <v>69</v>
      </c>
      <c r="O5" s="25">
        <v>2</v>
      </c>
      <c r="P5" s="25">
        <v>3</v>
      </c>
      <c r="Q5" s="25">
        <v>1</v>
      </c>
      <c r="R5" s="25">
        <v>1</v>
      </c>
      <c r="S5" s="25">
        <v>3</v>
      </c>
      <c r="T5" s="25">
        <v>2</v>
      </c>
      <c r="U5" s="25">
        <f>SUM(O5:T5)</f>
        <v>12</v>
      </c>
      <c r="V5" s="13" t="str">
        <f>IF(U5&lt;11,"lavt",IF(U5&lt;15,"middels","høyt"))</f>
        <v>middels</v>
      </c>
      <c r="W5" s="40"/>
      <c r="X5" s="40"/>
      <c r="Y5" s="13" t="s">
        <v>70</v>
      </c>
      <c r="Z5" s="66"/>
      <c r="AA5" s="18"/>
      <c r="AB5" s="48"/>
      <c r="AC5" s="48"/>
      <c r="AD5" s="41"/>
      <c r="AE5" s="18">
        <v>4</v>
      </c>
      <c r="AF5" s="16" t="s">
        <v>71</v>
      </c>
    </row>
    <row r="6" spans="1:32" x14ac:dyDescent="0.25">
      <c r="A6" s="44"/>
      <c r="B6" s="69" t="s">
        <v>63</v>
      </c>
      <c r="C6" s="70">
        <f>C7</f>
        <v>223</v>
      </c>
      <c r="D6" s="98" t="str">
        <f>D7</f>
        <v>Bjelker</v>
      </c>
      <c r="E6" s="71"/>
      <c r="F6" s="175"/>
      <c r="G6" s="101"/>
      <c r="H6" s="73"/>
      <c r="I6" s="73"/>
      <c r="J6" s="73"/>
      <c r="K6" s="73"/>
      <c r="L6" s="73"/>
      <c r="M6" s="74"/>
      <c r="N6" s="74"/>
      <c r="O6" s="76"/>
      <c r="P6" s="76"/>
      <c r="Q6" s="76"/>
      <c r="R6" s="76"/>
      <c r="S6" s="76"/>
      <c r="T6" s="76"/>
      <c r="U6" s="76"/>
      <c r="V6" s="77"/>
      <c r="W6" s="75"/>
      <c r="X6" s="75"/>
      <c r="Y6" s="78"/>
      <c r="Z6" s="105"/>
      <c r="AA6" s="84"/>
      <c r="AB6" s="80"/>
      <c r="AC6" s="80"/>
      <c r="AD6" s="81"/>
      <c r="AE6" s="18">
        <v>3</v>
      </c>
      <c r="AF6" s="16" t="s">
        <v>72</v>
      </c>
    </row>
    <row r="7" spans="1:32" x14ac:dyDescent="0.25">
      <c r="B7" s="55"/>
      <c r="C7" s="62">
        <v>223</v>
      </c>
      <c r="D7" s="54" t="s">
        <v>73</v>
      </c>
      <c r="E7" s="9" t="s">
        <v>74</v>
      </c>
      <c r="F7" s="176">
        <f>6*7.13</f>
        <v>42.78</v>
      </c>
      <c r="G7" s="102" t="s">
        <v>67</v>
      </c>
      <c r="H7" s="19" t="s">
        <v>75</v>
      </c>
      <c r="I7" s="19"/>
      <c r="J7" s="19"/>
      <c r="K7" s="19"/>
      <c r="L7" s="19"/>
      <c r="M7" s="10"/>
      <c r="N7" s="10"/>
      <c r="O7" s="25">
        <v>2</v>
      </c>
      <c r="P7" s="25">
        <v>3</v>
      </c>
      <c r="Q7" s="25">
        <v>1</v>
      </c>
      <c r="R7" s="25">
        <v>3</v>
      </c>
      <c r="S7" s="25">
        <v>3</v>
      </c>
      <c r="T7" s="25">
        <v>2</v>
      </c>
      <c r="U7" s="25">
        <f t="shared" ref="U7:U70" si="0">SUM(O7:T7)</f>
        <v>14</v>
      </c>
      <c r="V7" s="13" t="str">
        <f t="shared" ref="V7:V70" si="1">IF(U7&lt;11,"lavt",IF(U7&lt;15,"middels","høyt"))</f>
        <v>middels</v>
      </c>
      <c r="W7" s="10"/>
      <c r="X7" s="10"/>
      <c r="Y7" s="13" t="s">
        <v>70</v>
      </c>
      <c r="Z7" s="66"/>
      <c r="AA7" s="18"/>
      <c r="AB7" s="18"/>
      <c r="AC7" s="18"/>
      <c r="AD7" s="13"/>
    </row>
    <row r="8" spans="1:32" x14ac:dyDescent="0.25">
      <c r="A8" s="43"/>
      <c r="B8" s="69" t="s">
        <v>63</v>
      </c>
      <c r="C8" s="70">
        <f>C11</f>
        <v>2341</v>
      </c>
      <c r="D8" s="99" t="str">
        <f>D11</f>
        <v>Vinduer</v>
      </c>
      <c r="E8" s="71"/>
      <c r="F8" s="177"/>
      <c r="G8" s="101"/>
      <c r="H8" s="73"/>
      <c r="I8" s="73"/>
      <c r="J8" s="73"/>
      <c r="K8" s="73"/>
      <c r="L8" s="73"/>
      <c r="M8" s="74"/>
      <c r="N8" s="74"/>
      <c r="O8" s="76"/>
      <c r="P8" s="76"/>
      <c r="Q8" s="76"/>
      <c r="R8" s="76"/>
      <c r="S8" s="76"/>
      <c r="T8" s="76"/>
      <c r="U8" s="76"/>
      <c r="V8" s="77"/>
      <c r="W8" s="75"/>
      <c r="X8" s="75"/>
      <c r="Y8" s="78"/>
      <c r="Z8" s="105"/>
      <c r="AA8" s="84"/>
      <c r="AB8" s="80"/>
      <c r="AC8" s="80"/>
      <c r="AD8" s="77"/>
    </row>
    <row r="9" spans="1:32" x14ac:dyDescent="0.25">
      <c r="C9" s="62">
        <v>2341</v>
      </c>
      <c r="D9" s="54" t="s">
        <v>76</v>
      </c>
      <c r="E9" s="54" t="s">
        <v>77</v>
      </c>
      <c r="F9" s="178">
        <v>128</v>
      </c>
      <c r="G9" s="102" t="s">
        <v>78</v>
      </c>
      <c r="H9" s="19" t="s">
        <v>79</v>
      </c>
      <c r="I9" s="19"/>
      <c r="J9" s="19"/>
      <c r="K9" s="19"/>
      <c r="L9" s="19"/>
      <c r="M9" s="20"/>
      <c r="N9" s="20" t="s">
        <v>80</v>
      </c>
      <c r="O9" s="25">
        <v>3</v>
      </c>
      <c r="P9" s="25">
        <v>1</v>
      </c>
      <c r="Q9" s="25">
        <v>3</v>
      </c>
      <c r="R9" s="25">
        <v>1</v>
      </c>
      <c r="S9" s="25">
        <v>2</v>
      </c>
      <c r="T9" s="25">
        <v>1</v>
      </c>
      <c r="U9" s="25">
        <f t="shared" ref="U9:U10" si="2">SUM(O9:T9)</f>
        <v>11</v>
      </c>
      <c r="V9" s="13" t="str">
        <f t="shared" ref="V9:V10" si="3">IF(U9&lt;11,"lavt",IF(U9&lt;15,"middels","høyt"))</f>
        <v>middels</v>
      </c>
      <c r="W9" s="10"/>
      <c r="X9" s="10"/>
      <c r="Y9" s="13" t="s">
        <v>70</v>
      </c>
      <c r="Z9" s="66"/>
      <c r="AA9" s="18"/>
      <c r="AB9" s="18"/>
      <c r="AC9" s="18"/>
      <c r="AD9" s="13"/>
    </row>
    <row r="10" spans="1:32" x14ac:dyDescent="0.25">
      <c r="C10" s="62">
        <v>2341</v>
      </c>
      <c r="D10" s="54" t="s">
        <v>76</v>
      </c>
      <c r="E10" s="54" t="s">
        <v>81</v>
      </c>
      <c r="F10" s="178">
        <v>32</v>
      </c>
      <c r="G10" s="102" t="s">
        <v>78</v>
      </c>
      <c r="H10" s="19" t="s">
        <v>79</v>
      </c>
      <c r="I10" s="19"/>
      <c r="J10" s="19"/>
      <c r="K10" s="19"/>
      <c r="L10" s="19"/>
      <c r="M10" s="20"/>
      <c r="N10" s="20" t="s">
        <v>82</v>
      </c>
      <c r="O10" s="25">
        <v>3</v>
      </c>
      <c r="P10" s="25">
        <v>1</v>
      </c>
      <c r="Q10" s="25">
        <v>2</v>
      </c>
      <c r="R10" s="25">
        <v>1</v>
      </c>
      <c r="S10" s="25">
        <v>2</v>
      </c>
      <c r="T10" s="25">
        <v>1</v>
      </c>
      <c r="U10" s="25">
        <f t="shared" si="2"/>
        <v>10</v>
      </c>
      <c r="V10" s="13" t="str">
        <f t="shared" si="3"/>
        <v>lavt</v>
      </c>
      <c r="W10" s="10"/>
      <c r="X10" s="10"/>
      <c r="Y10" s="13" t="s">
        <v>70</v>
      </c>
      <c r="Z10" s="66"/>
      <c r="AA10" s="18"/>
      <c r="AB10" s="18"/>
      <c r="AC10" s="18"/>
      <c r="AD10" s="13"/>
    </row>
    <row r="11" spans="1:32" x14ac:dyDescent="0.25">
      <c r="C11" s="62">
        <v>2341</v>
      </c>
      <c r="D11" s="54" t="s">
        <v>76</v>
      </c>
      <c r="E11" s="54" t="s">
        <v>83</v>
      </c>
      <c r="F11" s="178">
        <v>27</v>
      </c>
      <c r="G11" s="102" t="s">
        <v>78</v>
      </c>
      <c r="H11" s="19" t="s">
        <v>79</v>
      </c>
      <c r="I11" s="19"/>
      <c r="J11" s="19"/>
      <c r="K11" s="19"/>
      <c r="L11" s="19"/>
      <c r="M11" s="20"/>
      <c r="N11" s="20" t="s">
        <v>84</v>
      </c>
      <c r="O11" s="25">
        <v>3</v>
      </c>
      <c r="P11" s="25">
        <v>1</v>
      </c>
      <c r="Q11" s="25">
        <v>2</v>
      </c>
      <c r="R11" s="25">
        <v>1</v>
      </c>
      <c r="S11" s="25">
        <v>2</v>
      </c>
      <c r="T11" s="25">
        <v>1</v>
      </c>
      <c r="U11" s="25">
        <f t="shared" si="0"/>
        <v>10</v>
      </c>
      <c r="V11" s="13" t="str">
        <f t="shared" si="1"/>
        <v>lavt</v>
      </c>
      <c r="W11" s="10"/>
      <c r="X11" s="10"/>
      <c r="Y11" s="13" t="s">
        <v>70</v>
      </c>
      <c r="Z11" s="66"/>
      <c r="AA11" s="18"/>
      <c r="AB11" s="18"/>
      <c r="AC11" s="18"/>
      <c r="AD11" s="13"/>
    </row>
    <row r="12" spans="1:32" x14ac:dyDescent="0.25">
      <c r="A12" s="43"/>
      <c r="B12" s="69" t="s">
        <v>63</v>
      </c>
      <c r="C12" s="70">
        <f>C13</f>
        <v>2342</v>
      </c>
      <c r="D12" s="99" t="str">
        <f>D13</f>
        <v>Dører, yttervegger</v>
      </c>
      <c r="E12" s="71"/>
      <c r="F12" s="177"/>
      <c r="G12" s="101"/>
      <c r="H12" s="73"/>
      <c r="I12" s="73"/>
      <c r="J12" s="73"/>
      <c r="K12" s="73"/>
      <c r="L12" s="73"/>
      <c r="M12" s="74"/>
      <c r="N12" s="74"/>
      <c r="O12" s="76"/>
      <c r="P12" s="76"/>
      <c r="Q12" s="76"/>
      <c r="R12" s="76"/>
      <c r="S12" s="76"/>
      <c r="T12" s="76"/>
      <c r="U12" s="76"/>
      <c r="V12" s="77"/>
      <c r="W12" s="75"/>
      <c r="X12" s="75"/>
      <c r="Y12" s="78"/>
      <c r="Z12" s="79"/>
      <c r="AA12" s="72"/>
      <c r="AB12" s="80"/>
      <c r="AC12" s="80"/>
      <c r="AD12" s="77"/>
    </row>
    <row r="13" spans="1:32" ht="120.75" customHeight="1" x14ac:dyDescent="0.25">
      <c r="C13" s="62">
        <v>2342</v>
      </c>
      <c r="D13" s="54" t="s">
        <v>85</v>
      </c>
      <c r="E13" s="9" t="s">
        <v>86</v>
      </c>
      <c r="F13" s="178">
        <f>(1.121*2.106)+(2.844*2.107)+(3.08*2.107)+(3.137*2.692)+(0.9*1.92)+(1.198*2.086)+(1.09*2.86)+(0.896*1.996)</f>
        <v>32.420342000000005</v>
      </c>
      <c r="G13" s="102" t="s">
        <v>87</v>
      </c>
      <c r="H13" s="19" t="s">
        <v>79</v>
      </c>
      <c r="I13" s="19"/>
      <c r="J13" s="19"/>
      <c r="K13" s="19"/>
      <c r="L13" s="19"/>
      <c r="M13" s="104"/>
      <c r="N13" s="12" t="s">
        <v>88</v>
      </c>
      <c r="O13" s="25">
        <v>3</v>
      </c>
      <c r="P13" s="25">
        <v>2</v>
      </c>
      <c r="Q13" s="25">
        <v>1</v>
      </c>
      <c r="R13" s="25">
        <v>1</v>
      </c>
      <c r="S13" s="25">
        <v>3</v>
      </c>
      <c r="T13" s="25">
        <v>2</v>
      </c>
      <c r="U13" s="25">
        <f t="shared" si="0"/>
        <v>12</v>
      </c>
      <c r="V13" s="13" t="str">
        <f t="shared" si="1"/>
        <v>middels</v>
      </c>
      <c r="W13" s="10"/>
      <c r="X13" s="10"/>
      <c r="Y13" s="13" t="s">
        <v>70</v>
      </c>
      <c r="Z13" s="66"/>
      <c r="AA13" s="18"/>
      <c r="AB13" s="18"/>
      <c r="AC13" s="18"/>
      <c r="AD13" s="13"/>
    </row>
    <row r="14" spans="1:32" x14ac:dyDescent="0.25">
      <c r="A14" s="43"/>
      <c r="B14" s="69" t="s">
        <v>63</v>
      </c>
      <c r="C14" s="70">
        <v>2344</v>
      </c>
      <c r="D14" s="98" t="s">
        <v>374</v>
      </c>
      <c r="E14" s="71"/>
      <c r="F14" s="177"/>
      <c r="G14" s="101"/>
      <c r="H14" s="73"/>
      <c r="I14" s="73"/>
      <c r="J14" s="73"/>
      <c r="K14" s="73"/>
      <c r="L14" s="73"/>
      <c r="M14" s="74"/>
      <c r="N14" s="74"/>
      <c r="O14" s="76"/>
      <c r="P14" s="76"/>
      <c r="Q14" s="76"/>
      <c r="R14" s="76"/>
      <c r="S14" s="76"/>
      <c r="T14" s="76"/>
      <c r="U14" s="76"/>
      <c r="V14" s="77"/>
      <c r="W14" s="75"/>
      <c r="X14" s="75"/>
      <c r="Y14" s="78"/>
      <c r="Z14" s="79"/>
      <c r="AA14" s="72"/>
      <c r="AB14" s="80"/>
      <c r="AC14" s="80"/>
      <c r="AD14" s="77"/>
    </row>
    <row r="15" spans="1:32" x14ac:dyDescent="0.25">
      <c r="C15" s="62">
        <v>2344</v>
      </c>
      <c r="D15" s="54" t="s">
        <v>375</v>
      </c>
      <c r="E15" s="9"/>
      <c r="F15" s="178">
        <v>8</v>
      </c>
      <c r="G15" s="102" t="s">
        <v>97</v>
      </c>
      <c r="H15" s="19" t="s">
        <v>79</v>
      </c>
      <c r="I15" s="19"/>
      <c r="J15" s="19"/>
      <c r="K15" s="19"/>
      <c r="L15" s="19"/>
      <c r="M15" s="187"/>
      <c r="N15" s="188"/>
      <c r="O15" s="25">
        <v>3</v>
      </c>
      <c r="P15" s="25">
        <v>3</v>
      </c>
      <c r="Q15" s="25">
        <v>1</v>
      </c>
      <c r="R15" s="25">
        <v>2</v>
      </c>
      <c r="S15" s="25">
        <v>3</v>
      </c>
      <c r="T15" s="25">
        <v>3</v>
      </c>
      <c r="U15" s="25">
        <f t="shared" si="0"/>
        <v>15</v>
      </c>
      <c r="V15" s="13" t="str">
        <f t="shared" si="1"/>
        <v>høyt</v>
      </c>
      <c r="W15" s="189"/>
      <c r="X15" s="189"/>
      <c r="Y15" s="52" t="s">
        <v>70</v>
      </c>
      <c r="Z15" s="186"/>
      <c r="AA15" s="48"/>
      <c r="AB15" s="48"/>
      <c r="AC15" s="48"/>
      <c r="AD15" s="13"/>
    </row>
    <row r="16" spans="1:32" x14ac:dyDescent="0.25">
      <c r="A16" s="43"/>
      <c r="B16" s="69" t="s">
        <v>63</v>
      </c>
      <c r="C16" s="70">
        <f>C17</f>
        <v>235</v>
      </c>
      <c r="D16" s="98" t="str">
        <f>D17</f>
        <v>Utvendig kledning og overflate</v>
      </c>
      <c r="E16" s="71"/>
      <c r="F16" s="177"/>
      <c r="G16" s="101"/>
      <c r="H16" s="73"/>
      <c r="I16" s="73"/>
      <c r="J16" s="73"/>
      <c r="K16" s="73"/>
      <c r="L16" s="73"/>
      <c r="M16" s="74"/>
      <c r="N16" s="74"/>
      <c r="O16" s="76"/>
      <c r="P16" s="76"/>
      <c r="Q16" s="76"/>
      <c r="R16" s="76"/>
      <c r="S16" s="76"/>
      <c r="T16" s="76"/>
      <c r="U16" s="76"/>
      <c r="V16" s="77"/>
      <c r="W16" s="75"/>
      <c r="X16" s="75"/>
      <c r="Y16" s="78"/>
      <c r="Z16" s="105">
        <f>Z17</f>
        <v>15.128</v>
      </c>
      <c r="AA16" s="84" t="str">
        <f>AA17</f>
        <v>m²</v>
      </c>
      <c r="AB16" s="80"/>
      <c r="AC16" s="80"/>
      <c r="AD16" s="77"/>
    </row>
    <row r="17" spans="1:30" ht="22.5" x14ac:dyDescent="0.25">
      <c r="C17" s="62">
        <v>235</v>
      </c>
      <c r="D17" s="54" t="s">
        <v>89</v>
      </c>
      <c r="E17" s="9" t="s">
        <v>90</v>
      </c>
      <c r="F17" s="178">
        <f>((20.52+17.8)*2)-5+4</f>
        <v>75.64</v>
      </c>
      <c r="G17" s="102" t="s">
        <v>87</v>
      </c>
      <c r="H17" s="19" t="s">
        <v>91</v>
      </c>
      <c r="I17" s="19"/>
      <c r="J17" s="19"/>
      <c r="K17" s="19"/>
      <c r="L17" s="19"/>
      <c r="M17" s="20" t="s">
        <v>92</v>
      </c>
      <c r="N17" s="20" t="s">
        <v>93</v>
      </c>
      <c r="O17" s="25">
        <v>1</v>
      </c>
      <c r="P17" s="25">
        <v>3</v>
      </c>
      <c r="Q17" s="25">
        <v>2</v>
      </c>
      <c r="R17" s="25">
        <v>3</v>
      </c>
      <c r="S17" s="25">
        <v>3</v>
      </c>
      <c r="T17" s="25">
        <v>3</v>
      </c>
      <c r="U17" s="25">
        <f t="shared" si="0"/>
        <v>15</v>
      </c>
      <c r="V17" s="13" t="str">
        <f t="shared" si="1"/>
        <v>høyt</v>
      </c>
      <c r="W17" s="10"/>
      <c r="X17" s="10"/>
      <c r="Y17" s="13" t="s">
        <v>94</v>
      </c>
      <c r="Z17" s="66">
        <f>IF(Y17="intern/ekstern",F17*0.2,0)</f>
        <v>15.128</v>
      </c>
      <c r="AA17" s="18" t="str">
        <f t="shared" ref="AA17:AA67" si="4">G17</f>
        <v>m²</v>
      </c>
      <c r="AB17" s="90"/>
      <c r="AC17" s="13"/>
      <c r="AD17" s="13"/>
    </row>
    <row r="18" spans="1:30" x14ac:dyDescent="0.25">
      <c r="A18" s="43"/>
      <c r="B18" s="69" t="s">
        <v>63</v>
      </c>
      <c r="C18" s="70">
        <f>C19</f>
        <v>2442</v>
      </c>
      <c r="D18" s="99" t="str">
        <f>D19</f>
        <v>Dører, innvendig</v>
      </c>
      <c r="E18" s="71"/>
      <c r="F18" s="177"/>
      <c r="G18" s="101"/>
      <c r="H18" s="72"/>
      <c r="I18" s="72"/>
      <c r="J18" s="72"/>
      <c r="K18" s="72"/>
      <c r="L18" s="72"/>
      <c r="M18" s="72"/>
      <c r="N18" s="72"/>
      <c r="O18" s="72"/>
      <c r="P18" s="72"/>
      <c r="Q18" s="72"/>
      <c r="R18" s="72"/>
      <c r="S18" s="72"/>
      <c r="T18" s="72"/>
      <c r="U18" s="72"/>
      <c r="V18" s="72"/>
      <c r="W18" s="72"/>
      <c r="X18" s="72"/>
      <c r="Y18" s="78"/>
      <c r="Z18" s="105">
        <f>SUM(Z19:Z23)</f>
        <v>40.6</v>
      </c>
      <c r="AA18" s="84" t="str">
        <f>AA19</f>
        <v>stk.</v>
      </c>
      <c r="AB18" s="80"/>
      <c r="AC18" s="80"/>
      <c r="AD18" s="77"/>
    </row>
    <row r="19" spans="1:30" x14ac:dyDescent="0.25">
      <c r="C19" s="62">
        <v>2442</v>
      </c>
      <c r="D19" s="54" t="s">
        <v>95</v>
      </c>
      <c r="E19" s="12" t="s">
        <v>96</v>
      </c>
      <c r="F19" s="179">
        <f>32+31</f>
        <v>63</v>
      </c>
      <c r="G19" s="102" t="s">
        <v>97</v>
      </c>
      <c r="H19" s="20" t="s">
        <v>98</v>
      </c>
      <c r="I19" s="19"/>
      <c r="J19" s="19"/>
      <c r="K19" s="19"/>
      <c r="L19" s="19"/>
      <c r="M19" s="20"/>
      <c r="N19" s="20"/>
      <c r="O19" s="25">
        <v>3</v>
      </c>
      <c r="P19" s="25">
        <v>2</v>
      </c>
      <c r="Q19" s="25">
        <v>3</v>
      </c>
      <c r="R19" s="25">
        <v>1</v>
      </c>
      <c r="S19" s="25">
        <v>1</v>
      </c>
      <c r="T19" s="25">
        <v>2</v>
      </c>
      <c r="U19" s="25">
        <f t="shared" si="0"/>
        <v>12</v>
      </c>
      <c r="V19" s="13" t="str">
        <f t="shared" si="1"/>
        <v>middels</v>
      </c>
      <c r="W19" s="14"/>
      <c r="X19" s="14"/>
      <c r="Y19" s="13" t="s">
        <v>94</v>
      </c>
      <c r="Z19" s="66">
        <f t="shared" ref="Z19:Z23" si="5">IF(Y19="0",0,F19*0.2)</f>
        <v>12.600000000000001</v>
      </c>
      <c r="AA19" s="18" t="str">
        <f t="shared" si="4"/>
        <v>stk.</v>
      </c>
      <c r="AB19" s="50"/>
      <c r="AC19" s="13"/>
      <c r="AD19" s="13"/>
    </row>
    <row r="20" spans="1:30" x14ac:dyDescent="0.25">
      <c r="C20" s="62">
        <v>2442</v>
      </c>
      <c r="D20" s="54" t="s">
        <v>95</v>
      </c>
      <c r="E20" s="12" t="s">
        <v>96</v>
      </c>
      <c r="F20" s="179">
        <f>20+24+9+1</f>
        <v>54</v>
      </c>
      <c r="G20" s="102" t="s">
        <v>97</v>
      </c>
      <c r="H20" s="20" t="s">
        <v>99</v>
      </c>
      <c r="I20" s="19"/>
      <c r="J20" s="19"/>
      <c r="K20" s="19"/>
      <c r="L20" s="19"/>
      <c r="M20" s="20"/>
      <c r="N20" s="20"/>
      <c r="O20" s="25">
        <v>3</v>
      </c>
      <c r="P20" s="25">
        <v>2</v>
      </c>
      <c r="Q20" s="25">
        <v>3</v>
      </c>
      <c r="R20" s="25">
        <v>1</v>
      </c>
      <c r="S20" s="25">
        <v>1</v>
      </c>
      <c r="T20" s="25">
        <v>2</v>
      </c>
      <c r="U20" s="25">
        <f t="shared" si="0"/>
        <v>12</v>
      </c>
      <c r="V20" s="13" t="str">
        <f t="shared" si="1"/>
        <v>middels</v>
      </c>
      <c r="W20" s="14"/>
      <c r="X20" s="14"/>
      <c r="Y20" s="13" t="s">
        <v>94</v>
      </c>
      <c r="Z20" s="66">
        <f t="shared" si="5"/>
        <v>10.8</v>
      </c>
      <c r="AA20" s="18" t="str">
        <f t="shared" si="4"/>
        <v>stk.</v>
      </c>
      <c r="AB20" s="50"/>
      <c r="AC20" s="13"/>
      <c r="AD20" s="13"/>
    </row>
    <row r="21" spans="1:30" x14ac:dyDescent="0.25">
      <c r="C21" s="62">
        <v>2442</v>
      </c>
      <c r="D21" s="54" t="s">
        <v>95</v>
      </c>
      <c r="E21" s="12" t="s">
        <v>96</v>
      </c>
      <c r="F21" s="179">
        <f>22+25</f>
        <v>47</v>
      </c>
      <c r="G21" s="102" t="s">
        <v>97</v>
      </c>
      <c r="H21" s="20" t="s">
        <v>100</v>
      </c>
      <c r="I21" s="19"/>
      <c r="J21" s="19"/>
      <c r="K21" s="19"/>
      <c r="L21" s="19"/>
      <c r="M21" s="20"/>
      <c r="N21" s="20"/>
      <c r="O21" s="25">
        <v>3</v>
      </c>
      <c r="P21" s="25">
        <v>2</v>
      </c>
      <c r="Q21" s="25">
        <v>3</v>
      </c>
      <c r="R21" s="25">
        <v>1</v>
      </c>
      <c r="S21" s="25">
        <v>1</v>
      </c>
      <c r="T21" s="25">
        <v>2</v>
      </c>
      <c r="U21" s="25">
        <f t="shared" ref="U21:U22" si="6">SUM(O21:T21)</f>
        <v>12</v>
      </c>
      <c r="V21" s="13" t="str">
        <f t="shared" si="1"/>
        <v>middels</v>
      </c>
      <c r="W21" s="14"/>
      <c r="X21" s="14"/>
      <c r="Y21" s="13" t="s">
        <v>94</v>
      </c>
      <c r="Z21" s="66">
        <f t="shared" si="5"/>
        <v>9.4</v>
      </c>
      <c r="AA21" s="18" t="str">
        <f t="shared" ref="AA21:AA22" si="7">G21</f>
        <v>stk.</v>
      </c>
      <c r="AB21" s="50"/>
      <c r="AC21" s="13"/>
      <c r="AD21" s="13"/>
    </row>
    <row r="22" spans="1:30" x14ac:dyDescent="0.25">
      <c r="C22" s="62">
        <v>2443</v>
      </c>
      <c r="D22" s="54" t="s">
        <v>95</v>
      </c>
      <c r="E22" s="12" t="s">
        <v>96</v>
      </c>
      <c r="F22" s="179">
        <f>13+6</f>
        <v>19</v>
      </c>
      <c r="G22" s="102" t="s">
        <v>97</v>
      </c>
      <c r="H22" s="20" t="s">
        <v>101</v>
      </c>
      <c r="I22" s="19"/>
      <c r="J22" s="19"/>
      <c r="K22" s="19"/>
      <c r="L22" s="19"/>
      <c r="M22" s="20"/>
      <c r="N22" s="20"/>
      <c r="O22" s="25">
        <v>3</v>
      </c>
      <c r="P22" s="25">
        <v>2</v>
      </c>
      <c r="Q22" s="25">
        <v>3</v>
      </c>
      <c r="R22" s="25">
        <v>1</v>
      </c>
      <c r="S22" s="25">
        <v>1</v>
      </c>
      <c r="T22" s="25">
        <v>2</v>
      </c>
      <c r="U22" s="25">
        <f t="shared" si="6"/>
        <v>12</v>
      </c>
      <c r="V22" s="13" t="str">
        <f t="shared" si="1"/>
        <v>middels</v>
      </c>
      <c r="W22" s="14"/>
      <c r="X22" s="14"/>
      <c r="Y22" s="13" t="s">
        <v>94</v>
      </c>
      <c r="Z22" s="66">
        <f t="shared" si="5"/>
        <v>3.8000000000000003</v>
      </c>
      <c r="AA22" s="18" t="str">
        <f t="shared" si="7"/>
        <v>stk.</v>
      </c>
      <c r="AB22" s="50"/>
      <c r="AC22" s="13"/>
      <c r="AD22" s="13"/>
    </row>
    <row r="23" spans="1:30" x14ac:dyDescent="0.25">
      <c r="B23" s="61"/>
      <c r="C23" s="62">
        <v>2442</v>
      </c>
      <c r="D23" s="54" t="s">
        <v>95</v>
      </c>
      <c r="E23" s="12" t="s">
        <v>96</v>
      </c>
      <c r="F23" s="179">
        <v>20</v>
      </c>
      <c r="G23" s="102" t="s">
        <v>97</v>
      </c>
      <c r="H23" s="20" t="s">
        <v>102</v>
      </c>
      <c r="I23" s="19"/>
      <c r="J23" s="19"/>
      <c r="K23" s="19"/>
      <c r="L23" s="19"/>
      <c r="M23" s="20"/>
      <c r="N23" s="20"/>
      <c r="O23" s="25">
        <v>3</v>
      </c>
      <c r="P23" s="25">
        <v>2</v>
      </c>
      <c r="Q23" s="25">
        <v>3</v>
      </c>
      <c r="R23" s="25">
        <v>1</v>
      </c>
      <c r="S23" s="25">
        <v>1</v>
      </c>
      <c r="T23" s="25">
        <v>2</v>
      </c>
      <c r="U23" s="25">
        <f t="shared" si="0"/>
        <v>12</v>
      </c>
      <c r="V23" s="13" t="str">
        <f t="shared" si="1"/>
        <v>middels</v>
      </c>
      <c r="W23" s="14"/>
      <c r="X23" s="14"/>
      <c r="Y23" s="13" t="s">
        <v>94</v>
      </c>
      <c r="Z23" s="66">
        <f t="shared" si="5"/>
        <v>4</v>
      </c>
      <c r="AA23" s="18" t="str">
        <f t="shared" si="4"/>
        <v>stk.</v>
      </c>
      <c r="AB23" s="50"/>
      <c r="AC23" s="13"/>
      <c r="AD23" s="13"/>
    </row>
    <row r="24" spans="1:30" ht="22.5" x14ac:dyDescent="0.25">
      <c r="A24" s="43"/>
      <c r="B24" s="69" t="s">
        <v>63</v>
      </c>
      <c r="C24" s="70">
        <f>C25</f>
        <v>246</v>
      </c>
      <c r="D24" s="98" t="str">
        <f>D25</f>
        <v>Innervegger - kledning og overflate</v>
      </c>
      <c r="E24" s="71"/>
      <c r="F24" s="177"/>
      <c r="G24" s="101"/>
      <c r="H24" s="73"/>
      <c r="I24" s="73"/>
      <c r="J24" s="73"/>
      <c r="K24" s="73"/>
      <c r="L24" s="73"/>
      <c r="M24" s="74"/>
      <c r="N24" s="74"/>
      <c r="O24" s="74"/>
      <c r="P24" s="74"/>
      <c r="Q24" s="74"/>
      <c r="R24" s="74"/>
      <c r="S24" s="74"/>
      <c r="T24" s="74"/>
      <c r="U24" s="74"/>
      <c r="V24" s="77"/>
      <c r="W24" s="75"/>
      <c r="X24" s="75"/>
      <c r="Y24" s="78"/>
      <c r="Z24" s="108">
        <f>SUM(Z25:Z27)</f>
        <v>60.824000000000005</v>
      </c>
      <c r="AA24" s="107" t="str">
        <f>AA25</f>
        <v>m²</v>
      </c>
      <c r="AB24" s="80"/>
      <c r="AC24" s="80"/>
      <c r="AD24" s="77"/>
    </row>
    <row r="25" spans="1:30" ht="36.75" customHeight="1" x14ac:dyDescent="0.25">
      <c r="C25" s="62">
        <v>246</v>
      </c>
      <c r="D25" s="54" t="s">
        <v>103</v>
      </c>
      <c r="E25" s="9" t="s">
        <v>90</v>
      </c>
      <c r="F25" s="178">
        <f>44+33.36+19.68+86.4+95+((6.48+8*2.4))</f>
        <v>304.12</v>
      </c>
      <c r="G25" s="102" t="s">
        <v>87</v>
      </c>
      <c r="H25" s="19" t="s">
        <v>104</v>
      </c>
      <c r="I25" s="19"/>
      <c r="J25" s="19"/>
      <c r="K25" s="19"/>
      <c r="L25" s="19"/>
      <c r="M25" s="20" t="s">
        <v>92</v>
      </c>
      <c r="N25" s="20" t="s">
        <v>105</v>
      </c>
      <c r="O25" s="25">
        <v>1</v>
      </c>
      <c r="P25" s="25">
        <v>3</v>
      </c>
      <c r="Q25" s="25">
        <v>3</v>
      </c>
      <c r="R25" s="25">
        <v>3</v>
      </c>
      <c r="S25" s="25">
        <v>3</v>
      </c>
      <c r="T25" s="25">
        <v>3</v>
      </c>
      <c r="U25" s="25">
        <f t="shared" si="0"/>
        <v>16</v>
      </c>
      <c r="V25" s="13" t="str">
        <f t="shared" si="1"/>
        <v>høyt</v>
      </c>
      <c r="W25" s="14"/>
      <c r="X25" s="14"/>
      <c r="Y25" s="13" t="s">
        <v>94</v>
      </c>
      <c r="Z25" s="66">
        <f t="shared" ref="Z25" si="8">IF(Y25="0",0,F25*0.2)</f>
        <v>60.824000000000005</v>
      </c>
      <c r="AA25" s="18" t="str">
        <f t="shared" si="4"/>
        <v>m²</v>
      </c>
      <c r="AB25" s="53"/>
      <c r="AC25" s="13"/>
      <c r="AD25" s="13"/>
    </row>
    <row r="26" spans="1:30" x14ac:dyDescent="0.25">
      <c r="C26" s="62">
        <v>246</v>
      </c>
      <c r="D26" s="54" t="s">
        <v>103</v>
      </c>
      <c r="E26" s="9" t="s">
        <v>106</v>
      </c>
      <c r="F26" s="178">
        <f>60+(2.93*5)+10</f>
        <v>84.65</v>
      </c>
      <c r="G26" s="102" t="s">
        <v>87</v>
      </c>
      <c r="H26" s="19" t="s">
        <v>107</v>
      </c>
      <c r="I26" s="19"/>
      <c r="J26" s="19"/>
      <c r="K26" s="19"/>
      <c r="L26" s="19"/>
      <c r="M26" s="20"/>
      <c r="N26" s="20" t="s">
        <v>108</v>
      </c>
      <c r="O26" s="25">
        <v>2</v>
      </c>
      <c r="P26" s="25">
        <v>3</v>
      </c>
      <c r="Q26" s="25">
        <v>2</v>
      </c>
      <c r="R26" s="25">
        <v>3</v>
      </c>
      <c r="S26" s="25">
        <v>1</v>
      </c>
      <c r="T26" s="25">
        <v>2</v>
      </c>
      <c r="U26" s="25">
        <f t="shared" si="0"/>
        <v>13</v>
      </c>
      <c r="V26" s="13" t="str">
        <f t="shared" si="1"/>
        <v>middels</v>
      </c>
      <c r="W26" s="14"/>
      <c r="X26" s="14"/>
      <c r="Y26" s="13" t="s">
        <v>70</v>
      </c>
      <c r="Z26" s="66"/>
      <c r="AA26" s="18"/>
      <c r="AB26" s="18"/>
      <c r="AC26" s="18"/>
      <c r="AD26" s="13"/>
    </row>
    <row r="27" spans="1:30" x14ac:dyDescent="0.25">
      <c r="C27" s="62">
        <v>246</v>
      </c>
      <c r="D27" s="54" t="s">
        <v>103</v>
      </c>
      <c r="E27" s="9" t="s">
        <v>106</v>
      </c>
      <c r="F27" s="178">
        <v>265</v>
      </c>
      <c r="G27" s="102" t="s">
        <v>87</v>
      </c>
      <c r="H27" s="19" t="s">
        <v>109</v>
      </c>
      <c r="I27" s="19"/>
      <c r="J27" s="19"/>
      <c r="K27" s="19"/>
      <c r="L27" s="19"/>
      <c r="M27" s="20"/>
      <c r="N27" s="20" t="s">
        <v>108</v>
      </c>
      <c r="O27" s="25">
        <v>2</v>
      </c>
      <c r="P27" s="25">
        <v>3</v>
      </c>
      <c r="Q27" s="25">
        <v>3</v>
      </c>
      <c r="R27" s="25">
        <v>3</v>
      </c>
      <c r="S27" s="25">
        <v>1</v>
      </c>
      <c r="T27" s="25">
        <v>2</v>
      </c>
      <c r="U27" s="25">
        <f t="shared" si="0"/>
        <v>14</v>
      </c>
      <c r="V27" s="13" t="str">
        <f t="shared" si="1"/>
        <v>middels</v>
      </c>
      <c r="W27" s="14"/>
      <c r="X27" s="14"/>
      <c r="Y27" s="13" t="s">
        <v>70</v>
      </c>
      <c r="Z27" s="66"/>
      <c r="AA27" s="18"/>
      <c r="AB27" s="18"/>
      <c r="AC27" s="18"/>
      <c r="AD27" s="13"/>
    </row>
    <row r="28" spans="1:30" x14ac:dyDescent="0.25">
      <c r="A28" s="68"/>
      <c r="B28" s="69" t="s">
        <v>63</v>
      </c>
      <c r="C28" s="70">
        <f>C29</f>
        <v>255</v>
      </c>
      <c r="D28" s="98" t="str">
        <f>D29</f>
        <v>Gulvoverflate</v>
      </c>
      <c r="E28" s="71"/>
      <c r="F28" s="177"/>
      <c r="G28" s="101"/>
      <c r="H28" s="73"/>
      <c r="I28" s="73"/>
      <c r="J28" s="73"/>
      <c r="K28" s="73"/>
      <c r="L28" s="73"/>
      <c r="M28" s="74"/>
      <c r="N28" s="74"/>
      <c r="O28" s="76"/>
      <c r="P28" s="76"/>
      <c r="Q28" s="76"/>
      <c r="R28" s="76"/>
      <c r="S28" s="76"/>
      <c r="T28" s="76"/>
      <c r="U28" s="76"/>
      <c r="V28" s="77"/>
      <c r="W28" s="75"/>
      <c r="X28" s="75"/>
      <c r="Y28" s="78"/>
      <c r="Z28" s="105"/>
      <c r="AA28" s="84"/>
      <c r="AB28" s="80"/>
      <c r="AC28" s="80"/>
      <c r="AD28" s="77"/>
    </row>
    <row r="29" spans="1:30" x14ac:dyDescent="0.25">
      <c r="C29" s="62">
        <v>255</v>
      </c>
      <c r="D29" s="54" t="s">
        <v>110</v>
      </c>
      <c r="E29" s="9" t="s">
        <v>111</v>
      </c>
      <c r="F29" s="178">
        <v>24</v>
      </c>
      <c r="G29" s="102" t="s">
        <v>87</v>
      </c>
      <c r="H29" s="19" t="s">
        <v>112</v>
      </c>
      <c r="I29" s="19"/>
      <c r="J29" s="19"/>
      <c r="K29" s="19"/>
      <c r="L29" s="19"/>
      <c r="M29" s="20"/>
      <c r="N29" s="19"/>
      <c r="O29" s="25">
        <v>1</v>
      </c>
      <c r="P29" s="25">
        <v>3</v>
      </c>
      <c r="Q29" s="25">
        <v>1</v>
      </c>
      <c r="R29" s="25">
        <v>2</v>
      </c>
      <c r="S29" s="25">
        <v>1</v>
      </c>
      <c r="T29" s="25">
        <v>2</v>
      </c>
      <c r="U29" s="25">
        <f t="shared" si="0"/>
        <v>10</v>
      </c>
      <c r="V29" s="13" t="str">
        <f t="shared" si="1"/>
        <v>lavt</v>
      </c>
      <c r="W29" s="14"/>
      <c r="X29" s="14"/>
      <c r="Y29" s="13" t="s">
        <v>70</v>
      </c>
      <c r="Z29" s="66"/>
      <c r="AA29" s="18"/>
      <c r="AB29" s="18"/>
      <c r="AC29" s="18"/>
      <c r="AD29" s="13"/>
    </row>
    <row r="30" spans="1:30" x14ac:dyDescent="0.25">
      <c r="A30" s="68"/>
      <c r="B30" s="69" t="s">
        <v>63</v>
      </c>
      <c r="C30" s="70">
        <f>C31</f>
        <v>257</v>
      </c>
      <c r="D30" s="98" t="str">
        <f>D31</f>
        <v>Systemhimlinger</v>
      </c>
      <c r="E30" s="71"/>
      <c r="F30" s="177"/>
      <c r="G30" s="101"/>
      <c r="H30" s="73"/>
      <c r="I30" s="73"/>
      <c r="J30" s="73"/>
      <c r="K30" s="73"/>
      <c r="L30" s="73"/>
      <c r="M30" s="74"/>
      <c r="N30" s="74"/>
      <c r="O30" s="76"/>
      <c r="P30" s="76"/>
      <c r="Q30" s="76"/>
      <c r="R30" s="76"/>
      <c r="S30" s="76"/>
      <c r="T30" s="76"/>
      <c r="U30" s="76"/>
      <c r="V30" s="77"/>
      <c r="W30" s="75"/>
      <c r="X30" s="75"/>
      <c r="Y30" s="78"/>
      <c r="Z30" s="108">
        <f>SUM(Z31:Z32)</f>
        <v>102.6</v>
      </c>
      <c r="AA30" s="107" t="str">
        <f>AA31</f>
        <v>m²</v>
      </c>
      <c r="AB30" s="80"/>
      <c r="AC30" s="80"/>
      <c r="AD30" s="77"/>
    </row>
    <row r="31" spans="1:30" ht="67.5" x14ac:dyDescent="0.25">
      <c r="C31" s="62">
        <v>257</v>
      </c>
      <c r="D31" s="54" t="s">
        <v>113</v>
      </c>
      <c r="E31" s="9" t="s">
        <v>114</v>
      </c>
      <c r="F31" s="178">
        <f>50+10+50+18+20+ (25*5)</f>
        <v>273</v>
      </c>
      <c r="G31" s="102" t="s">
        <v>87</v>
      </c>
      <c r="H31" s="20" t="s">
        <v>115</v>
      </c>
      <c r="I31" s="19"/>
      <c r="J31" s="19"/>
      <c r="K31" s="19"/>
      <c r="L31" s="19"/>
      <c r="M31" s="20"/>
      <c r="N31" s="20"/>
      <c r="O31" s="25">
        <v>3</v>
      </c>
      <c r="P31" s="25">
        <v>3</v>
      </c>
      <c r="Q31" s="25">
        <v>3</v>
      </c>
      <c r="R31" s="25">
        <v>1</v>
      </c>
      <c r="S31" s="25">
        <v>2</v>
      </c>
      <c r="T31" s="25">
        <v>1</v>
      </c>
      <c r="U31" s="25">
        <f t="shared" si="0"/>
        <v>13</v>
      </c>
      <c r="V31" s="13" t="str">
        <f t="shared" si="1"/>
        <v>middels</v>
      </c>
      <c r="W31" s="19"/>
      <c r="X31" s="14"/>
      <c r="Y31" s="13" t="s">
        <v>94</v>
      </c>
      <c r="Z31" s="66">
        <f t="shared" ref="Z31:Z32" si="9">IF(Y31="0",0,F31*0.2)</f>
        <v>54.6</v>
      </c>
      <c r="AA31" s="18" t="str">
        <f t="shared" si="4"/>
        <v>m²</v>
      </c>
      <c r="AB31" s="50"/>
      <c r="AC31" s="13"/>
      <c r="AD31" s="13"/>
    </row>
    <row r="32" spans="1:30" x14ac:dyDescent="0.25">
      <c r="C32" s="62">
        <v>257</v>
      </c>
      <c r="D32" s="92" t="s">
        <v>113</v>
      </c>
      <c r="E32" s="21" t="s">
        <v>116</v>
      </c>
      <c r="F32" s="178">
        <f>60*4</f>
        <v>240</v>
      </c>
      <c r="G32" s="102" t="s">
        <v>87</v>
      </c>
      <c r="H32" s="92" t="s">
        <v>117</v>
      </c>
      <c r="I32" s="59"/>
      <c r="J32" s="59"/>
      <c r="K32" s="59"/>
      <c r="L32" s="59"/>
      <c r="M32" s="59"/>
      <c r="N32" s="59"/>
      <c r="O32" s="25">
        <v>3</v>
      </c>
      <c r="P32" s="25">
        <v>3</v>
      </c>
      <c r="Q32" s="25">
        <v>3</v>
      </c>
      <c r="R32" s="25">
        <v>1</v>
      </c>
      <c r="S32" s="25">
        <v>2</v>
      </c>
      <c r="T32" s="25">
        <v>1</v>
      </c>
      <c r="U32" s="25">
        <f t="shared" si="0"/>
        <v>13</v>
      </c>
      <c r="V32" s="13" t="str">
        <f t="shared" si="1"/>
        <v>middels</v>
      </c>
      <c r="W32" s="59"/>
      <c r="X32" s="59"/>
      <c r="Y32" s="103" t="s">
        <v>94</v>
      </c>
      <c r="Z32" s="66">
        <f t="shared" si="9"/>
        <v>48</v>
      </c>
      <c r="AA32" s="18" t="str">
        <f t="shared" si="4"/>
        <v>m²</v>
      </c>
      <c r="AB32" s="50"/>
    </row>
    <row r="33" spans="1:30" x14ac:dyDescent="0.25">
      <c r="A33" s="43"/>
      <c r="B33" s="69" t="s">
        <v>63</v>
      </c>
      <c r="C33" s="70">
        <v>266</v>
      </c>
      <c r="D33" s="98" t="str">
        <f>D35</f>
        <v>Himling innvendig overflate</v>
      </c>
      <c r="E33" s="71"/>
      <c r="F33" s="177"/>
      <c r="G33" s="101"/>
      <c r="H33" s="73"/>
      <c r="I33" s="73"/>
      <c r="J33" s="73"/>
      <c r="K33" s="73"/>
      <c r="L33" s="73"/>
      <c r="M33" s="74"/>
      <c r="N33" s="74"/>
      <c r="O33" s="76"/>
      <c r="P33" s="76"/>
      <c r="Q33" s="76"/>
      <c r="R33" s="76"/>
      <c r="S33" s="76"/>
      <c r="T33" s="76"/>
      <c r="U33" s="76"/>
      <c r="V33" s="77"/>
      <c r="W33" s="75"/>
      <c r="X33" s="75"/>
      <c r="Y33" s="78"/>
      <c r="Z33" s="108">
        <f>SUM(Z34:Z35)</f>
        <v>132.06</v>
      </c>
      <c r="AA33" s="107" t="str">
        <f>AA34</f>
        <v>m²</v>
      </c>
      <c r="AB33" s="80"/>
      <c r="AC33" s="80"/>
      <c r="AD33" s="77"/>
    </row>
    <row r="34" spans="1:30" ht="22.5" x14ac:dyDescent="0.25">
      <c r="A34" s="43"/>
      <c r="C34" s="96">
        <v>266</v>
      </c>
      <c r="D34" s="54" t="s">
        <v>118</v>
      </c>
      <c r="E34" s="9" t="s">
        <v>119</v>
      </c>
      <c r="F34" s="178">
        <f>200+48+30+33+26</f>
        <v>337</v>
      </c>
      <c r="G34" s="102" t="s">
        <v>87</v>
      </c>
      <c r="H34" s="19" t="s">
        <v>120</v>
      </c>
      <c r="I34" s="9"/>
      <c r="J34" s="9"/>
      <c r="K34" s="9"/>
      <c r="L34" s="9"/>
      <c r="M34" s="9"/>
      <c r="N34" s="9"/>
      <c r="O34" s="25">
        <v>2</v>
      </c>
      <c r="P34" s="25">
        <v>3</v>
      </c>
      <c r="Q34" s="25">
        <v>3</v>
      </c>
      <c r="R34" s="25">
        <v>2</v>
      </c>
      <c r="S34" s="25">
        <v>1</v>
      </c>
      <c r="T34" s="25">
        <v>1</v>
      </c>
      <c r="U34" s="25">
        <f t="shared" si="0"/>
        <v>12</v>
      </c>
      <c r="V34" s="13" t="str">
        <f t="shared" si="1"/>
        <v>middels</v>
      </c>
      <c r="W34" s="9"/>
      <c r="X34" s="9"/>
      <c r="Y34" s="25" t="s">
        <v>94</v>
      </c>
      <c r="Z34" s="66">
        <f t="shared" ref="Z34:Z35" si="10">IF(Y34="0",0,F34*0.2)</f>
        <v>67.400000000000006</v>
      </c>
      <c r="AA34" s="18" t="str">
        <f t="shared" si="4"/>
        <v>m²</v>
      </c>
      <c r="AB34" s="50"/>
      <c r="AC34" s="13"/>
      <c r="AD34" s="9"/>
    </row>
    <row r="35" spans="1:30" ht="22.5" x14ac:dyDescent="0.25">
      <c r="C35" s="96">
        <v>266</v>
      </c>
      <c r="D35" s="54" t="s">
        <v>118</v>
      </c>
      <c r="E35" s="9" t="s">
        <v>119</v>
      </c>
      <c r="F35" s="178">
        <f>(17.2*5)+(12.5*10.6)+65+39.8</f>
        <v>323.3</v>
      </c>
      <c r="G35" s="102" t="s">
        <v>87</v>
      </c>
      <c r="H35" s="19" t="s">
        <v>121</v>
      </c>
      <c r="I35" s="19"/>
      <c r="J35" s="19"/>
      <c r="K35" s="19"/>
      <c r="L35" s="19"/>
      <c r="M35" s="20"/>
      <c r="N35" s="20"/>
      <c r="O35" s="25">
        <v>2</v>
      </c>
      <c r="P35" s="25">
        <v>3</v>
      </c>
      <c r="Q35" s="25">
        <v>3</v>
      </c>
      <c r="R35" s="25">
        <v>2</v>
      </c>
      <c r="S35" s="25">
        <v>1</v>
      </c>
      <c r="T35" s="25">
        <v>1</v>
      </c>
      <c r="U35" s="25">
        <f t="shared" si="0"/>
        <v>12</v>
      </c>
      <c r="V35" s="13" t="str">
        <f t="shared" si="1"/>
        <v>middels</v>
      </c>
      <c r="W35" s="14"/>
      <c r="X35" s="14"/>
      <c r="Y35" s="13" t="s">
        <v>94</v>
      </c>
      <c r="Z35" s="66">
        <f t="shared" si="10"/>
        <v>64.660000000000011</v>
      </c>
      <c r="AA35" s="18" t="str">
        <f t="shared" si="4"/>
        <v>m²</v>
      </c>
      <c r="AB35" s="50"/>
      <c r="AC35" s="13"/>
      <c r="AD35" s="13"/>
    </row>
    <row r="36" spans="1:30" x14ac:dyDescent="0.25">
      <c r="A36" s="43"/>
      <c r="B36" s="69" t="s">
        <v>63</v>
      </c>
      <c r="C36" s="70">
        <f>C37</f>
        <v>273</v>
      </c>
      <c r="D36" s="98" t="str">
        <f>D37</f>
        <v>Kjøkkeninnredning</v>
      </c>
      <c r="E36" s="71"/>
      <c r="F36" s="177"/>
      <c r="G36" s="101"/>
      <c r="H36" s="73"/>
      <c r="I36" s="73"/>
      <c r="J36" s="73"/>
      <c r="K36" s="73"/>
      <c r="L36" s="73"/>
      <c r="M36" s="74"/>
      <c r="N36" s="74"/>
      <c r="O36" s="76"/>
      <c r="P36" s="76"/>
      <c r="Q36" s="76"/>
      <c r="R36" s="76"/>
      <c r="S36" s="76"/>
      <c r="T36" s="76"/>
      <c r="U36" s="76"/>
      <c r="V36" s="77"/>
      <c r="W36" s="75"/>
      <c r="X36" s="75"/>
      <c r="Y36" s="78"/>
      <c r="Z36" s="108"/>
      <c r="AA36" s="72"/>
      <c r="AB36" s="80"/>
      <c r="AC36" s="80"/>
      <c r="AD36" s="77"/>
    </row>
    <row r="37" spans="1:30" x14ac:dyDescent="0.25">
      <c r="A37" s="43"/>
      <c r="C37" s="16">
        <v>273</v>
      </c>
      <c r="D37" s="54" t="s">
        <v>122</v>
      </c>
      <c r="E37" s="16" t="s">
        <v>123</v>
      </c>
      <c r="F37" s="180">
        <v>14</v>
      </c>
      <c r="G37" s="102" t="s">
        <v>97</v>
      </c>
      <c r="H37" s="16" t="s">
        <v>124</v>
      </c>
      <c r="I37" s="16"/>
      <c r="J37" s="16"/>
      <c r="K37" s="16"/>
      <c r="L37" s="16"/>
      <c r="M37" s="16" t="s">
        <v>125</v>
      </c>
      <c r="N37" s="16"/>
      <c r="O37" s="42">
        <v>2</v>
      </c>
      <c r="P37" s="42">
        <v>2</v>
      </c>
      <c r="Q37" s="42">
        <v>3</v>
      </c>
      <c r="R37" s="42">
        <v>2</v>
      </c>
      <c r="S37" s="42">
        <v>2</v>
      </c>
      <c r="T37" s="42">
        <v>2</v>
      </c>
      <c r="U37" s="25">
        <f t="shared" si="0"/>
        <v>13</v>
      </c>
      <c r="V37" s="13" t="str">
        <f t="shared" si="1"/>
        <v>middels</v>
      </c>
      <c r="W37" s="45"/>
      <c r="X37" s="45"/>
      <c r="Y37" s="25" t="s">
        <v>70</v>
      </c>
      <c r="Z37" s="66"/>
      <c r="AA37" s="18"/>
      <c r="AB37" s="49"/>
      <c r="AC37" s="49"/>
      <c r="AD37" s="13"/>
    </row>
    <row r="38" spans="1:30" ht="22.5" x14ac:dyDescent="0.25">
      <c r="A38" s="43"/>
      <c r="C38" s="16">
        <v>273</v>
      </c>
      <c r="D38" s="54" t="s">
        <v>122</v>
      </c>
      <c r="E38" s="16" t="s">
        <v>126</v>
      </c>
      <c r="F38" s="180">
        <v>3</v>
      </c>
      <c r="G38" s="102" t="s">
        <v>97</v>
      </c>
      <c r="H38" s="16" t="s">
        <v>127</v>
      </c>
      <c r="I38" s="16"/>
      <c r="J38" s="16"/>
      <c r="K38" s="16"/>
      <c r="L38" s="16"/>
      <c r="M38" s="64"/>
      <c r="N38" s="64"/>
      <c r="O38" s="42">
        <v>2</v>
      </c>
      <c r="P38" s="42">
        <v>2</v>
      </c>
      <c r="Q38" s="42">
        <v>1</v>
      </c>
      <c r="R38" s="42">
        <v>2</v>
      </c>
      <c r="S38" s="42">
        <v>2</v>
      </c>
      <c r="T38" s="42">
        <v>2</v>
      </c>
      <c r="U38" s="25">
        <f t="shared" si="0"/>
        <v>11</v>
      </c>
      <c r="V38" s="13" t="str">
        <f t="shared" si="1"/>
        <v>middels</v>
      </c>
      <c r="W38" s="45"/>
      <c r="X38" s="45"/>
      <c r="Y38" s="25" t="s">
        <v>70</v>
      </c>
      <c r="Z38" s="66"/>
      <c r="AA38" s="18"/>
      <c r="AB38" s="49"/>
      <c r="AC38" s="49"/>
      <c r="AD38" s="13"/>
    </row>
    <row r="39" spans="1:30" ht="22.5" x14ac:dyDescent="0.25">
      <c r="A39" s="43"/>
      <c r="C39" s="16">
        <v>273</v>
      </c>
      <c r="D39" s="54" t="s">
        <v>122</v>
      </c>
      <c r="E39" s="16" t="s">
        <v>128</v>
      </c>
      <c r="F39" s="180">
        <v>1</v>
      </c>
      <c r="G39" s="102" t="s">
        <v>97</v>
      </c>
      <c r="H39" s="16" t="s">
        <v>129</v>
      </c>
      <c r="I39" s="16"/>
      <c r="J39" s="16"/>
      <c r="K39" s="16"/>
      <c r="L39" s="16"/>
      <c r="M39" s="64"/>
      <c r="N39" s="64"/>
      <c r="O39" s="42">
        <v>2</v>
      </c>
      <c r="P39" s="42">
        <v>2</v>
      </c>
      <c r="Q39" s="42">
        <v>1</v>
      </c>
      <c r="R39" s="42">
        <v>2</v>
      </c>
      <c r="S39" s="42">
        <v>2</v>
      </c>
      <c r="T39" s="42">
        <v>2</v>
      </c>
      <c r="U39" s="25">
        <f t="shared" si="0"/>
        <v>11</v>
      </c>
      <c r="V39" s="13" t="str">
        <f t="shared" si="1"/>
        <v>middels</v>
      </c>
      <c r="W39" s="45"/>
      <c r="X39" s="45"/>
      <c r="Y39" s="25" t="s">
        <v>70</v>
      </c>
      <c r="Z39" s="66"/>
      <c r="AA39" s="18"/>
      <c r="AB39" s="49"/>
      <c r="AC39" s="49"/>
      <c r="AD39" s="13"/>
    </row>
    <row r="40" spans="1:30" x14ac:dyDescent="0.25">
      <c r="A40" s="43"/>
      <c r="B40" s="69" t="s">
        <v>63</v>
      </c>
      <c r="C40" s="70">
        <v>274</v>
      </c>
      <c r="D40" s="98" t="s">
        <v>130</v>
      </c>
      <c r="E40" s="71"/>
      <c r="F40" s="177"/>
      <c r="G40" s="101"/>
      <c r="H40" s="73"/>
      <c r="I40" s="73"/>
      <c r="J40" s="73"/>
      <c r="K40" s="73"/>
      <c r="L40" s="73"/>
      <c r="M40" s="74"/>
      <c r="N40" s="74"/>
      <c r="O40" s="76"/>
      <c r="P40" s="76"/>
      <c r="Q40" s="76"/>
      <c r="R40" s="76"/>
      <c r="S40" s="76"/>
      <c r="T40" s="76"/>
      <c r="U40" s="76"/>
      <c r="V40" s="77"/>
      <c r="W40" s="75"/>
      <c r="X40" s="75"/>
      <c r="Y40" s="76"/>
      <c r="Z40" s="106">
        <f>SUM(Z41:Z42)</f>
        <v>17.200000000000003</v>
      </c>
      <c r="AA40" s="107" t="str">
        <f>AA41</f>
        <v>stk.</v>
      </c>
      <c r="AB40" s="80"/>
      <c r="AC40" s="80"/>
      <c r="AD40" s="77"/>
    </row>
    <row r="41" spans="1:30" ht="22.5" x14ac:dyDescent="0.25">
      <c r="A41" s="43"/>
      <c r="C41" s="9">
        <f>C40</f>
        <v>274</v>
      </c>
      <c r="D41" s="24" t="str">
        <f>D40</f>
        <v>Innredning og garnityr for våtrom</v>
      </c>
      <c r="E41" s="16" t="s">
        <v>131</v>
      </c>
      <c r="F41" s="181">
        <v>57</v>
      </c>
      <c r="G41" s="102" t="s">
        <v>97</v>
      </c>
      <c r="H41" s="12" t="s">
        <v>132</v>
      </c>
      <c r="I41" s="9"/>
      <c r="J41" s="9"/>
      <c r="K41" s="9"/>
      <c r="L41" s="9"/>
      <c r="M41" s="9"/>
      <c r="N41" s="9"/>
      <c r="O41" s="42">
        <v>3</v>
      </c>
      <c r="P41" s="42">
        <v>3</v>
      </c>
      <c r="Q41" s="42">
        <v>3</v>
      </c>
      <c r="R41" s="42">
        <v>2</v>
      </c>
      <c r="S41" s="42">
        <v>3</v>
      </c>
      <c r="T41" s="42">
        <v>3</v>
      </c>
      <c r="U41" s="25">
        <f t="shared" si="0"/>
        <v>17</v>
      </c>
      <c r="V41" s="13" t="str">
        <f t="shared" si="1"/>
        <v>høyt</v>
      </c>
      <c r="W41" s="9"/>
      <c r="X41" s="9"/>
      <c r="Y41" s="25" t="s">
        <v>94</v>
      </c>
      <c r="Z41" s="66">
        <f t="shared" ref="Z41:Z42" si="11">IF(Y41="0",0,F41*0.2)</f>
        <v>11.4</v>
      </c>
      <c r="AA41" s="18" t="str">
        <f t="shared" si="4"/>
        <v>stk.</v>
      </c>
      <c r="AB41" s="53"/>
      <c r="AC41" s="13"/>
      <c r="AD41" s="13"/>
    </row>
    <row r="42" spans="1:30" x14ac:dyDescent="0.25">
      <c r="A42" s="43"/>
      <c r="C42" s="9">
        <f>C41</f>
        <v>274</v>
      </c>
      <c r="D42" s="24" t="str">
        <f>D41</f>
        <v>Innredning og garnityr for våtrom</v>
      </c>
      <c r="E42" s="9" t="s">
        <v>133</v>
      </c>
      <c r="F42" s="181">
        <v>29</v>
      </c>
      <c r="G42" s="102" t="s">
        <v>97</v>
      </c>
      <c r="H42" s="9" t="s">
        <v>134</v>
      </c>
      <c r="I42" s="9"/>
      <c r="J42" s="9"/>
      <c r="K42" s="9"/>
      <c r="L42" s="9"/>
      <c r="M42" s="9"/>
      <c r="N42" s="9"/>
      <c r="O42" s="42">
        <v>3</v>
      </c>
      <c r="P42" s="42">
        <v>3</v>
      </c>
      <c r="Q42" s="42">
        <v>2</v>
      </c>
      <c r="R42" s="42">
        <v>2</v>
      </c>
      <c r="S42" s="42">
        <v>3</v>
      </c>
      <c r="T42" s="42">
        <v>3</v>
      </c>
      <c r="U42" s="25">
        <f t="shared" si="0"/>
        <v>16</v>
      </c>
      <c r="V42" s="13" t="str">
        <f t="shared" si="1"/>
        <v>høyt</v>
      </c>
      <c r="W42" s="9"/>
      <c r="X42" s="9"/>
      <c r="Y42" s="25" t="s">
        <v>94</v>
      </c>
      <c r="Z42" s="66">
        <f t="shared" si="11"/>
        <v>5.8000000000000007</v>
      </c>
      <c r="AA42" s="18" t="str">
        <f t="shared" si="4"/>
        <v>stk.</v>
      </c>
      <c r="AB42" s="53"/>
      <c r="AC42" s="13"/>
      <c r="AD42" s="13"/>
    </row>
    <row r="43" spans="1:30" x14ac:dyDescent="0.25">
      <c r="A43" s="68"/>
      <c r="B43" s="69" t="s">
        <v>63</v>
      </c>
      <c r="C43" s="70">
        <v>275</v>
      </c>
      <c r="D43" s="98" t="s">
        <v>135</v>
      </c>
      <c r="E43" s="71"/>
      <c r="F43" s="177"/>
      <c r="G43" s="101"/>
      <c r="H43" s="73"/>
      <c r="I43" s="73"/>
      <c r="J43" s="73"/>
      <c r="K43" s="73"/>
      <c r="L43" s="73"/>
      <c r="M43" s="74"/>
      <c r="N43" s="74"/>
      <c r="O43" s="76"/>
      <c r="P43" s="76"/>
      <c r="Q43" s="76"/>
      <c r="R43" s="76"/>
      <c r="S43" s="76"/>
      <c r="T43" s="76"/>
      <c r="U43" s="76"/>
      <c r="V43" s="77"/>
      <c r="W43" s="75"/>
      <c r="X43" s="75"/>
      <c r="Y43" s="78"/>
      <c r="Z43" s="108">
        <f>SUM(Z44)</f>
        <v>75.2</v>
      </c>
      <c r="AA43" s="107" t="str">
        <f>AA44</f>
        <v>stk.</v>
      </c>
      <c r="AB43" s="80"/>
      <c r="AC43" s="80"/>
      <c r="AD43" s="77"/>
    </row>
    <row r="44" spans="1:30" ht="59.25" customHeight="1" x14ac:dyDescent="0.25">
      <c r="C44" s="16">
        <v>275</v>
      </c>
      <c r="D44" s="54" t="s">
        <v>135</v>
      </c>
      <c r="E44" s="9" t="s">
        <v>136</v>
      </c>
      <c r="F44" s="172">
        <f>(36+6+20+28)+(34+32)+(110+110)</f>
        <v>376</v>
      </c>
      <c r="G44" s="102" t="s">
        <v>97</v>
      </c>
      <c r="H44" s="93" t="s">
        <v>137</v>
      </c>
      <c r="I44" s="19"/>
      <c r="J44" s="19"/>
      <c r="K44" s="19"/>
      <c r="L44" s="19"/>
      <c r="M44" s="51"/>
      <c r="N44" s="51" t="s">
        <v>138</v>
      </c>
      <c r="O44" s="25">
        <v>3</v>
      </c>
      <c r="P44" s="25">
        <v>3</v>
      </c>
      <c r="Q44" s="25">
        <v>3</v>
      </c>
      <c r="R44" s="25">
        <v>2</v>
      </c>
      <c r="S44" s="25">
        <v>3</v>
      </c>
      <c r="T44" s="25">
        <v>3</v>
      </c>
      <c r="U44" s="25">
        <f t="shared" si="0"/>
        <v>17</v>
      </c>
      <c r="V44" s="13" t="str">
        <f t="shared" si="1"/>
        <v>høyt</v>
      </c>
      <c r="W44" s="56"/>
      <c r="X44" s="56"/>
      <c r="Y44" s="52" t="s">
        <v>94</v>
      </c>
      <c r="Z44" s="66">
        <f>IF(Y44="0",0,F44*0.2)</f>
        <v>75.2</v>
      </c>
      <c r="AA44" s="18" t="str">
        <f t="shared" si="4"/>
        <v>stk.</v>
      </c>
      <c r="AB44" s="88"/>
      <c r="AC44" s="13"/>
      <c r="AD44" s="13"/>
    </row>
    <row r="45" spans="1:30" x14ac:dyDescent="0.25">
      <c r="A45" s="68"/>
      <c r="B45" s="69" t="s">
        <v>63</v>
      </c>
      <c r="C45" s="70">
        <v>277</v>
      </c>
      <c r="D45" s="98" t="s">
        <v>139</v>
      </c>
      <c r="E45" s="71"/>
      <c r="F45" s="177"/>
      <c r="G45" s="101"/>
      <c r="H45" s="73"/>
      <c r="I45" s="73"/>
      <c r="J45" s="73"/>
      <c r="K45" s="73"/>
      <c r="L45" s="73"/>
      <c r="M45" s="74"/>
      <c r="N45" s="74"/>
      <c r="O45" s="76"/>
      <c r="P45" s="76"/>
      <c r="Q45" s="76"/>
      <c r="R45" s="76"/>
      <c r="S45" s="76"/>
      <c r="T45" s="76"/>
      <c r="U45" s="76"/>
      <c r="V45" s="77"/>
      <c r="W45" s="75"/>
      <c r="X45" s="75"/>
      <c r="Y45" s="78"/>
      <c r="Z45" s="108">
        <f>SUM(Z46:Z48)</f>
        <v>10.199999999999999</v>
      </c>
      <c r="AA45" s="107" t="str">
        <f>AA46</f>
        <v>stk.</v>
      </c>
      <c r="AB45" s="80"/>
      <c r="AC45" s="80"/>
      <c r="AD45" s="77"/>
    </row>
    <row r="46" spans="1:30" ht="17.25" customHeight="1" x14ac:dyDescent="0.25">
      <c r="C46" s="16">
        <v>277</v>
      </c>
      <c r="D46" s="54" t="s">
        <v>139</v>
      </c>
      <c r="E46" s="9" t="s">
        <v>140</v>
      </c>
      <c r="F46" s="179">
        <v>25</v>
      </c>
      <c r="G46" s="102" t="s">
        <v>97</v>
      </c>
      <c r="H46" s="19" t="s">
        <v>141</v>
      </c>
      <c r="I46" s="19"/>
      <c r="J46" s="19"/>
      <c r="K46" s="19"/>
      <c r="L46" s="19"/>
      <c r="M46" s="51"/>
      <c r="N46" s="51"/>
      <c r="O46" s="25">
        <v>3</v>
      </c>
      <c r="P46" s="25">
        <v>3</v>
      </c>
      <c r="Q46" s="25">
        <v>2</v>
      </c>
      <c r="R46" s="25">
        <v>3</v>
      </c>
      <c r="S46" s="25">
        <v>3</v>
      </c>
      <c r="T46" s="25">
        <v>3</v>
      </c>
      <c r="U46" s="25">
        <f t="shared" si="0"/>
        <v>17</v>
      </c>
      <c r="V46" s="13" t="str">
        <f t="shared" si="1"/>
        <v>høyt</v>
      </c>
      <c r="W46" s="56"/>
      <c r="X46" s="56"/>
      <c r="Y46" s="52" t="s">
        <v>94</v>
      </c>
      <c r="Z46" s="66">
        <f t="shared" ref="Z46:Z48" si="12">IF(Y46="0",0,F46*0.2)</f>
        <v>5</v>
      </c>
      <c r="AA46" s="18" t="str">
        <f t="shared" si="4"/>
        <v>stk.</v>
      </c>
      <c r="AB46" s="53"/>
      <c r="AC46" s="13"/>
      <c r="AD46" s="13"/>
    </row>
    <row r="47" spans="1:30" ht="16.5" customHeight="1" x14ac:dyDescent="0.25">
      <c r="C47" s="16">
        <v>277</v>
      </c>
      <c r="D47" s="54" t="s">
        <v>139</v>
      </c>
      <c r="E47" s="9" t="s">
        <v>142</v>
      </c>
      <c r="F47" s="179">
        <v>20</v>
      </c>
      <c r="G47" s="102" t="s">
        <v>97</v>
      </c>
      <c r="H47" s="19" t="s">
        <v>141</v>
      </c>
      <c r="I47" s="19"/>
      <c r="J47" s="19"/>
      <c r="K47" s="19"/>
      <c r="L47" s="19"/>
      <c r="M47" s="51"/>
      <c r="N47" s="51" t="s">
        <v>143</v>
      </c>
      <c r="O47" s="25">
        <v>3</v>
      </c>
      <c r="P47" s="25">
        <v>3</v>
      </c>
      <c r="Q47" s="25">
        <v>2</v>
      </c>
      <c r="R47" s="25">
        <v>2</v>
      </c>
      <c r="S47" s="25">
        <v>3</v>
      </c>
      <c r="T47" s="25">
        <v>3</v>
      </c>
      <c r="U47" s="25">
        <f t="shared" si="0"/>
        <v>16</v>
      </c>
      <c r="V47" s="13" t="str">
        <f t="shared" si="1"/>
        <v>høyt</v>
      </c>
      <c r="W47" s="56"/>
      <c r="X47" s="56"/>
      <c r="Y47" s="52" t="s">
        <v>94</v>
      </c>
      <c r="Z47" s="66">
        <f t="shared" si="12"/>
        <v>4</v>
      </c>
      <c r="AA47" s="18" t="str">
        <f t="shared" si="4"/>
        <v>stk.</v>
      </c>
      <c r="AB47" s="53"/>
      <c r="AC47" s="13"/>
      <c r="AD47" s="13"/>
    </row>
    <row r="48" spans="1:30" ht="12.75" customHeight="1" x14ac:dyDescent="0.25">
      <c r="C48" s="16">
        <v>277</v>
      </c>
      <c r="D48" s="54" t="s">
        <v>139</v>
      </c>
      <c r="E48" s="9" t="s">
        <v>144</v>
      </c>
      <c r="F48" s="178">
        <v>6</v>
      </c>
      <c r="G48" s="102" t="s">
        <v>97</v>
      </c>
      <c r="H48" s="19"/>
      <c r="I48" s="19"/>
      <c r="J48" s="19"/>
      <c r="K48" s="19"/>
      <c r="L48" s="19"/>
      <c r="M48" s="51"/>
      <c r="N48" s="51"/>
      <c r="O48" s="25">
        <v>3</v>
      </c>
      <c r="P48" s="25">
        <v>3</v>
      </c>
      <c r="Q48" s="25">
        <v>1</v>
      </c>
      <c r="R48" s="25">
        <v>3</v>
      </c>
      <c r="S48" s="25">
        <v>3</v>
      </c>
      <c r="T48" s="25">
        <v>3</v>
      </c>
      <c r="U48" s="25">
        <f t="shared" si="0"/>
        <v>16</v>
      </c>
      <c r="V48" s="13" t="str">
        <f t="shared" si="1"/>
        <v>høyt</v>
      </c>
      <c r="W48" s="56"/>
      <c r="X48" s="56"/>
      <c r="Y48" s="52" t="s">
        <v>94</v>
      </c>
      <c r="Z48" s="66">
        <f t="shared" si="12"/>
        <v>1.2000000000000002</v>
      </c>
      <c r="AA48" s="18" t="str">
        <f t="shared" si="4"/>
        <v>stk.</v>
      </c>
      <c r="AB48" s="53"/>
      <c r="AC48" s="13"/>
      <c r="AD48" s="13"/>
    </row>
    <row r="49" spans="1:30" x14ac:dyDescent="0.25">
      <c r="A49" s="68"/>
      <c r="B49" s="69" t="s">
        <v>63</v>
      </c>
      <c r="C49" s="70">
        <v>278</v>
      </c>
      <c r="D49" s="98" t="s">
        <v>145</v>
      </c>
      <c r="E49" s="71"/>
      <c r="F49" s="177"/>
      <c r="G49" s="101"/>
      <c r="H49" s="73"/>
      <c r="I49" s="73"/>
      <c r="J49" s="73"/>
      <c r="K49" s="73"/>
      <c r="L49" s="73"/>
      <c r="M49" s="74"/>
      <c r="N49" s="74"/>
      <c r="O49" s="76"/>
      <c r="P49" s="76"/>
      <c r="Q49" s="76"/>
      <c r="R49" s="76"/>
      <c r="S49" s="76"/>
      <c r="T49" s="76"/>
      <c r="U49" s="76"/>
      <c r="V49" s="77"/>
      <c r="W49" s="75"/>
      <c r="X49" s="75"/>
      <c r="Y49" s="78"/>
      <c r="Z49" s="108">
        <f>SUM(Z50:Z55)</f>
        <v>10.200000000000001</v>
      </c>
      <c r="AA49" s="107" t="str">
        <f>AA50</f>
        <v>stk.</v>
      </c>
      <c r="AB49" s="80"/>
      <c r="AC49" s="80"/>
      <c r="AD49" s="77"/>
    </row>
    <row r="50" spans="1:30" ht="22.5" x14ac:dyDescent="0.25">
      <c r="A50" s="43"/>
      <c r="C50" s="9">
        <v>278</v>
      </c>
      <c r="D50" s="24" t="s">
        <v>145</v>
      </c>
      <c r="E50" s="9" t="s">
        <v>146</v>
      </c>
      <c r="F50" s="181">
        <v>4</v>
      </c>
      <c r="G50" s="102" t="s">
        <v>97</v>
      </c>
      <c r="H50" s="9" t="s">
        <v>147</v>
      </c>
      <c r="I50" s="9"/>
      <c r="J50" s="9"/>
      <c r="K50" s="9"/>
      <c r="L50" s="9"/>
      <c r="M50" s="9"/>
      <c r="N50" s="12" t="s">
        <v>148</v>
      </c>
      <c r="O50" s="25">
        <v>3</v>
      </c>
      <c r="P50" s="25">
        <v>2</v>
      </c>
      <c r="Q50" s="25">
        <v>1</v>
      </c>
      <c r="R50" s="25">
        <v>3</v>
      </c>
      <c r="S50" s="25">
        <v>1</v>
      </c>
      <c r="T50" s="25">
        <v>2</v>
      </c>
      <c r="U50" s="25">
        <f t="shared" si="0"/>
        <v>12</v>
      </c>
      <c r="V50" s="13" t="str">
        <f t="shared" si="1"/>
        <v>middels</v>
      </c>
      <c r="W50" s="9"/>
      <c r="X50" s="9"/>
      <c r="Y50" s="25" t="s">
        <v>94</v>
      </c>
      <c r="Z50" s="66">
        <f t="shared" ref="Z50:Z56" si="13">IF(Y50="0",0,F50*0.2)</f>
        <v>0.8</v>
      </c>
      <c r="AA50" s="18" t="str">
        <f t="shared" si="4"/>
        <v>stk.</v>
      </c>
      <c r="AB50" s="53"/>
      <c r="AC50" s="13"/>
      <c r="AD50" s="9"/>
    </row>
    <row r="51" spans="1:30" ht="22.5" x14ac:dyDescent="0.25">
      <c r="A51" s="43"/>
      <c r="C51" s="9">
        <v>278</v>
      </c>
      <c r="D51" s="24" t="s">
        <v>145</v>
      </c>
      <c r="E51" s="9" t="s">
        <v>149</v>
      </c>
      <c r="F51" s="178">
        <v>18</v>
      </c>
      <c r="G51" s="102" t="s">
        <v>97</v>
      </c>
      <c r="H51" s="9" t="s">
        <v>147</v>
      </c>
      <c r="I51" s="19"/>
      <c r="J51" s="19"/>
      <c r="K51" s="19"/>
      <c r="L51" s="19"/>
      <c r="M51" s="20" t="s">
        <v>150</v>
      </c>
      <c r="N51" s="20" t="s">
        <v>151</v>
      </c>
      <c r="O51" s="25">
        <v>3</v>
      </c>
      <c r="P51" s="25">
        <v>3</v>
      </c>
      <c r="Q51" s="25">
        <v>2</v>
      </c>
      <c r="R51" s="25">
        <v>3</v>
      </c>
      <c r="S51" s="25">
        <v>1</v>
      </c>
      <c r="T51" s="25">
        <v>3</v>
      </c>
      <c r="U51" s="25">
        <f t="shared" si="0"/>
        <v>15</v>
      </c>
      <c r="V51" s="13" t="str">
        <f t="shared" si="1"/>
        <v>høyt</v>
      </c>
      <c r="W51" s="9"/>
      <c r="X51" s="9"/>
      <c r="Y51" s="25" t="s">
        <v>94</v>
      </c>
      <c r="Z51" s="66">
        <f t="shared" si="13"/>
        <v>3.6</v>
      </c>
      <c r="AA51" s="18" t="str">
        <f t="shared" si="4"/>
        <v>stk.</v>
      </c>
      <c r="AB51" s="53"/>
      <c r="AC51" s="13"/>
      <c r="AD51" s="9"/>
    </row>
    <row r="52" spans="1:30" x14ac:dyDescent="0.25">
      <c r="A52" s="43"/>
      <c r="C52" s="9">
        <v>278</v>
      </c>
      <c r="D52" s="24" t="s">
        <v>145</v>
      </c>
      <c r="E52" s="9" t="s">
        <v>152</v>
      </c>
      <c r="F52" s="178">
        <v>12</v>
      </c>
      <c r="G52" s="102" t="s">
        <v>97</v>
      </c>
      <c r="H52" s="9" t="s">
        <v>147</v>
      </c>
      <c r="I52" s="19"/>
      <c r="J52" s="19"/>
      <c r="K52" s="19"/>
      <c r="L52" s="19"/>
      <c r="M52" s="20"/>
      <c r="N52" s="20" t="s">
        <v>153</v>
      </c>
      <c r="O52" s="25">
        <v>3</v>
      </c>
      <c r="P52" s="25">
        <v>3</v>
      </c>
      <c r="Q52" s="25">
        <v>1</v>
      </c>
      <c r="R52" s="25">
        <v>3</v>
      </c>
      <c r="S52" s="25">
        <v>1</v>
      </c>
      <c r="T52" s="25">
        <v>2</v>
      </c>
      <c r="U52" s="25">
        <f t="shared" si="0"/>
        <v>13</v>
      </c>
      <c r="V52" s="13" t="str">
        <f t="shared" si="1"/>
        <v>middels</v>
      </c>
      <c r="W52" s="9"/>
      <c r="X52" s="9"/>
      <c r="Y52" s="25" t="s">
        <v>94</v>
      </c>
      <c r="Z52" s="66">
        <f t="shared" si="13"/>
        <v>2.4000000000000004</v>
      </c>
      <c r="AA52" s="18" t="str">
        <f t="shared" si="4"/>
        <v>stk.</v>
      </c>
      <c r="AB52" s="53"/>
      <c r="AC52" s="13"/>
      <c r="AD52" s="9"/>
    </row>
    <row r="53" spans="1:30" x14ac:dyDescent="0.25">
      <c r="C53" s="9">
        <v>278</v>
      </c>
      <c r="D53" s="24" t="s">
        <v>145</v>
      </c>
      <c r="E53" s="9" t="s">
        <v>154</v>
      </c>
      <c r="F53" s="182">
        <v>2</v>
      </c>
      <c r="G53" s="171" t="s">
        <v>97</v>
      </c>
      <c r="H53" s="168" t="s">
        <v>147</v>
      </c>
      <c r="I53" s="19"/>
      <c r="J53" s="19"/>
      <c r="K53" s="19"/>
      <c r="L53" s="19"/>
      <c r="M53" s="20"/>
      <c r="N53" s="20"/>
      <c r="O53" s="25">
        <v>2</v>
      </c>
      <c r="P53" s="25">
        <v>3</v>
      </c>
      <c r="Q53" s="25">
        <v>1</v>
      </c>
      <c r="R53" s="25">
        <v>3</v>
      </c>
      <c r="S53" s="25">
        <v>3</v>
      </c>
      <c r="T53" s="25">
        <v>3</v>
      </c>
      <c r="U53" s="25">
        <f t="shared" si="0"/>
        <v>15</v>
      </c>
      <c r="V53" s="13" t="str">
        <f t="shared" si="1"/>
        <v>høyt</v>
      </c>
      <c r="W53" s="14"/>
      <c r="X53" s="14"/>
      <c r="Y53" s="13" t="s">
        <v>70</v>
      </c>
      <c r="Z53" s="66"/>
      <c r="AA53" s="18"/>
      <c r="AB53" s="18"/>
      <c r="AC53" s="18"/>
      <c r="AD53" s="13"/>
    </row>
    <row r="54" spans="1:30" x14ac:dyDescent="0.25">
      <c r="A54" s="43"/>
      <c r="C54" s="9">
        <v>278</v>
      </c>
      <c r="D54" s="24" t="s">
        <v>145</v>
      </c>
      <c r="E54" s="9" t="s">
        <v>155</v>
      </c>
      <c r="F54" s="183">
        <v>4</v>
      </c>
      <c r="G54" s="170" t="s">
        <v>97</v>
      </c>
      <c r="H54" s="169" t="s">
        <v>156</v>
      </c>
      <c r="I54" s="19"/>
      <c r="J54" s="19"/>
      <c r="K54" s="19"/>
      <c r="L54" s="19"/>
      <c r="M54" s="20"/>
      <c r="N54" s="20"/>
      <c r="O54" s="25">
        <v>3</v>
      </c>
      <c r="P54" s="25">
        <v>3</v>
      </c>
      <c r="Q54" s="25">
        <v>1</v>
      </c>
      <c r="R54" s="25">
        <v>3</v>
      </c>
      <c r="S54" s="25">
        <v>3</v>
      </c>
      <c r="T54" s="25">
        <v>3</v>
      </c>
      <c r="U54" s="25">
        <f t="shared" si="0"/>
        <v>16</v>
      </c>
      <c r="V54" s="13" t="str">
        <f t="shared" si="1"/>
        <v>høyt</v>
      </c>
      <c r="W54" s="9"/>
      <c r="X54" s="9"/>
      <c r="Y54" s="25" t="s">
        <v>94</v>
      </c>
      <c r="Z54" s="66">
        <f t="shared" si="13"/>
        <v>0.8</v>
      </c>
      <c r="AA54" s="18" t="str">
        <f t="shared" si="4"/>
        <v>stk.</v>
      </c>
      <c r="AB54" s="53"/>
      <c r="AC54" s="13"/>
      <c r="AD54" s="9"/>
    </row>
    <row r="55" spans="1:30" x14ac:dyDescent="0.25">
      <c r="A55" s="43"/>
      <c r="C55" s="9">
        <v>278</v>
      </c>
      <c r="D55" s="24" t="s">
        <v>145</v>
      </c>
      <c r="E55" s="9" t="s">
        <v>157</v>
      </c>
      <c r="F55" s="172">
        <v>13</v>
      </c>
      <c r="G55" s="102" t="s">
        <v>97</v>
      </c>
      <c r="H55" s="167" t="s">
        <v>158</v>
      </c>
      <c r="I55" s="19"/>
      <c r="J55" s="19"/>
      <c r="K55" s="19"/>
      <c r="L55" s="19"/>
      <c r="M55" s="20"/>
      <c r="N55" s="20"/>
      <c r="O55" s="25">
        <v>3</v>
      </c>
      <c r="P55" s="25">
        <v>3</v>
      </c>
      <c r="Q55" s="25">
        <v>1</v>
      </c>
      <c r="R55" s="25">
        <v>3</v>
      </c>
      <c r="S55" s="25">
        <v>3</v>
      </c>
      <c r="T55" s="25">
        <v>3</v>
      </c>
      <c r="U55" s="25">
        <f t="shared" si="0"/>
        <v>16</v>
      </c>
      <c r="V55" s="13" t="str">
        <f t="shared" si="1"/>
        <v>høyt</v>
      </c>
      <c r="W55" s="9"/>
      <c r="X55" s="9"/>
      <c r="Y55" s="25" t="s">
        <v>94</v>
      </c>
      <c r="Z55" s="66">
        <f t="shared" si="13"/>
        <v>2.6</v>
      </c>
      <c r="AA55" s="18" t="str">
        <f>G54</f>
        <v>stk.</v>
      </c>
      <c r="AB55" s="53"/>
      <c r="AC55" s="13"/>
      <c r="AD55" s="9"/>
    </row>
    <row r="56" spans="1:30" x14ac:dyDescent="0.25">
      <c r="A56" s="43"/>
      <c r="C56" s="9">
        <v>278</v>
      </c>
      <c r="D56" s="24" t="s">
        <v>145</v>
      </c>
      <c r="E56" s="9" t="s">
        <v>159</v>
      </c>
      <c r="F56" s="172">
        <v>3</v>
      </c>
      <c r="G56" s="102" t="s">
        <v>97</v>
      </c>
      <c r="H56" s="19" t="s">
        <v>158</v>
      </c>
      <c r="I56" s="19"/>
      <c r="J56" s="19"/>
      <c r="K56" s="19"/>
      <c r="L56" s="19"/>
      <c r="M56" s="51"/>
      <c r="N56" s="51"/>
      <c r="O56" s="25">
        <v>3</v>
      </c>
      <c r="P56" s="25">
        <v>3</v>
      </c>
      <c r="Q56" s="25">
        <v>1</v>
      </c>
      <c r="R56" s="25">
        <v>3</v>
      </c>
      <c r="S56" s="25">
        <v>3</v>
      </c>
      <c r="T56" s="25">
        <v>3</v>
      </c>
      <c r="U56" s="25">
        <f t="shared" ref="U56" si="14">SUM(O56:T56)</f>
        <v>16</v>
      </c>
      <c r="V56" s="13" t="str">
        <f t="shared" si="1"/>
        <v>høyt</v>
      </c>
      <c r="W56" s="95"/>
      <c r="X56" s="95"/>
      <c r="Y56" s="25" t="s">
        <v>94</v>
      </c>
      <c r="Z56" s="66">
        <f t="shared" si="13"/>
        <v>0.60000000000000009</v>
      </c>
      <c r="AA56" s="18" t="str">
        <f>G55</f>
        <v>stk.</v>
      </c>
      <c r="AB56" s="53"/>
      <c r="AC56" s="52"/>
      <c r="AD56" s="94"/>
    </row>
    <row r="57" spans="1:30" ht="21.75" customHeight="1" x14ac:dyDescent="0.25">
      <c r="A57" s="68"/>
      <c r="B57" s="69" t="s">
        <v>63</v>
      </c>
      <c r="C57" s="70">
        <f>C58</f>
        <v>281</v>
      </c>
      <c r="D57" s="98" t="str">
        <f>D58</f>
        <v>Innvendige trapper</v>
      </c>
      <c r="E57" s="71"/>
      <c r="F57" s="177"/>
      <c r="G57" s="101"/>
      <c r="H57" s="73"/>
      <c r="I57" s="73"/>
      <c r="J57" s="73"/>
      <c r="K57" s="73"/>
      <c r="L57" s="73"/>
      <c r="M57" s="74"/>
      <c r="N57" s="74"/>
      <c r="O57" s="76"/>
      <c r="P57" s="76"/>
      <c r="Q57" s="76"/>
      <c r="R57" s="76"/>
      <c r="S57" s="76"/>
      <c r="T57" s="76"/>
      <c r="U57" s="76"/>
      <c r="V57" s="77"/>
      <c r="W57" s="75"/>
      <c r="X57" s="75"/>
      <c r="Y57" s="78"/>
      <c r="Z57" s="106"/>
      <c r="AA57" s="107"/>
      <c r="AB57" s="80"/>
      <c r="AC57" s="80"/>
      <c r="AD57" s="77"/>
    </row>
    <row r="58" spans="1:30" ht="22.5" x14ac:dyDescent="0.25">
      <c r="C58" s="62">
        <v>281</v>
      </c>
      <c r="D58" s="54" t="s">
        <v>160</v>
      </c>
      <c r="E58" s="12" t="s">
        <v>161</v>
      </c>
      <c r="F58" s="178">
        <v>9</v>
      </c>
      <c r="G58" s="102" t="s">
        <v>67</v>
      </c>
      <c r="H58" s="19" t="s">
        <v>162</v>
      </c>
      <c r="I58" s="19"/>
      <c r="J58" s="19"/>
      <c r="K58" s="19"/>
      <c r="L58" s="19"/>
      <c r="M58" s="20"/>
      <c r="N58" s="20" t="s">
        <v>163</v>
      </c>
      <c r="O58" s="25">
        <v>2</v>
      </c>
      <c r="P58" s="25">
        <v>3</v>
      </c>
      <c r="Q58" s="25">
        <v>1</v>
      </c>
      <c r="R58" s="25">
        <v>1</v>
      </c>
      <c r="S58" s="25">
        <v>2</v>
      </c>
      <c r="T58" s="25">
        <v>2</v>
      </c>
      <c r="U58" s="25">
        <f t="shared" si="0"/>
        <v>11</v>
      </c>
      <c r="V58" s="13" t="str">
        <f t="shared" si="1"/>
        <v>middels</v>
      </c>
      <c r="W58" s="14"/>
      <c r="X58" s="14"/>
      <c r="Y58" s="13" t="s">
        <v>70</v>
      </c>
      <c r="Z58" s="66"/>
      <c r="AA58" s="18"/>
      <c r="AB58" s="18"/>
      <c r="AC58" s="18"/>
      <c r="AD58" s="13"/>
    </row>
    <row r="59" spans="1:30" x14ac:dyDescent="0.25">
      <c r="C59" s="62">
        <v>281</v>
      </c>
      <c r="D59" s="54" t="s">
        <v>160</v>
      </c>
      <c r="E59" s="9" t="s">
        <v>164</v>
      </c>
      <c r="F59" s="178">
        <v>2</v>
      </c>
      <c r="G59" s="102" t="s">
        <v>97</v>
      </c>
      <c r="H59" s="19" t="s">
        <v>165</v>
      </c>
      <c r="I59" s="19"/>
      <c r="J59" s="19"/>
      <c r="K59" s="19"/>
      <c r="L59" s="19"/>
      <c r="N59" s="20" t="s">
        <v>166</v>
      </c>
      <c r="O59" s="25">
        <v>3</v>
      </c>
      <c r="P59" s="25">
        <v>3</v>
      </c>
      <c r="Q59" s="25">
        <v>1</v>
      </c>
      <c r="R59" s="25">
        <v>2</v>
      </c>
      <c r="S59" s="25">
        <v>3</v>
      </c>
      <c r="T59" s="25">
        <v>3</v>
      </c>
      <c r="U59" s="25">
        <f t="shared" si="0"/>
        <v>15</v>
      </c>
      <c r="V59" s="13" t="str">
        <f t="shared" si="1"/>
        <v>høyt</v>
      </c>
      <c r="W59" s="14"/>
      <c r="X59" s="14"/>
      <c r="Y59" s="13" t="s">
        <v>70</v>
      </c>
      <c r="Z59" s="66"/>
      <c r="AA59" s="18"/>
      <c r="AB59" s="18"/>
      <c r="AC59" s="18"/>
      <c r="AD59" s="13"/>
    </row>
    <row r="60" spans="1:30" x14ac:dyDescent="0.25">
      <c r="A60" s="68"/>
      <c r="B60" s="69" t="s">
        <v>63</v>
      </c>
      <c r="C60" s="70">
        <f>C61</f>
        <v>282</v>
      </c>
      <c r="D60" s="98" t="str">
        <f>D61</f>
        <v>Utvendige trapper</v>
      </c>
      <c r="E60" s="71"/>
      <c r="F60" s="177"/>
      <c r="G60" s="101"/>
      <c r="H60" s="73"/>
      <c r="I60" s="73"/>
      <c r="J60" s="73"/>
      <c r="K60" s="73"/>
      <c r="L60" s="73"/>
      <c r="M60" s="74"/>
      <c r="N60" s="74"/>
      <c r="O60" s="76"/>
      <c r="P60" s="76"/>
      <c r="Q60" s="76"/>
      <c r="R60" s="76"/>
      <c r="S60" s="76"/>
      <c r="T60" s="76"/>
      <c r="U60" s="76"/>
      <c r="V60" s="77"/>
      <c r="W60" s="75"/>
      <c r="X60" s="75"/>
      <c r="Y60" s="78"/>
      <c r="Z60" s="79"/>
      <c r="AA60" s="72"/>
      <c r="AB60" s="80"/>
      <c r="AC60" s="80"/>
      <c r="AD60" s="77"/>
    </row>
    <row r="61" spans="1:30" ht="22.5" x14ac:dyDescent="0.25">
      <c r="C61" s="62">
        <v>282</v>
      </c>
      <c r="D61" s="54" t="s">
        <v>167</v>
      </c>
      <c r="E61" s="12" t="s">
        <v>168</v>
      </c>
      <c r="F61" s="178"/>
      <c r="G61" s="102"/>
      <c r="H61" s="19" t="s">
        <v>169</v>
      </c>
      <c r="I61" s="19"/>
      <c r="J61" s="19"/>
      <c r="K61" s="19"/>
      <c r="L61" s="19"/>
      <c r="M61" s="20"/>
      <c r="N61" s="20"/>
      <c r="O61" s="25">
        <v>3</v>
      </c>
      <c r="P61" s="25">
        <v>3</v>
      </c>
      <c r="Q61" s="25">
        <v>1</v>
      </c>
      <c r="R61" s="25">
        <v>2</v>
      </c>
      <c r="S61" s="25">
        <v>3</v>
      </c>
      <c r="T61" s="25">
        <v>3</v>
      </c>
      <c r="U61" s="25">
        <f t="shared" si="0"/>
        <v>15</v>
      </c>
      <c r="V61" s="13" t="str">
        <f t="shared" si="1"/>
        <v>høyt</v>
      </c>
      <c r="W61" s="14"/>
      <c r="X61" s="14"/>
      <c r="Y61" s="13" t="s">
        <v>70</v>
      </c>
      <c r="Z61" s="66"/>
      <c r="AA61" s="18"/>
      <c r="AB61" s="18"/>
      <c r="AC61" s="18"/>
      <c r="AD61" s="13"/>
    </row>
    <row r="62" spans="1:30" ht="22.5" x14ac:dyDescent="0.25">
      <c r="A62" s="43"/>
      <c r="B62" s="69" t="s">
        <v>63</v>
      </c>
      <c r="C62" s="70">
        <f>C63</f>
        <v>283</v>
      </c>
      <c r="D62" s="98" t="str">
        <f>D63</f>
        <v>Andre rekkverk, håndlister og fendere</v>
      </c>
      <c r="E62" s="71"/>
      <c r="F62" s="177"/>
      <c r="G62" s="101"/>
      <c r="H62" s="73"/>
      <c r="I62" s="73"/>
      <c r="J62" s="73"/>
      <c r="K62" s="73"/>
      <c r="L62" s="73"/>
      <c r="M62" s="74"/>
      <c r="N62" s="74"/>
      <c r="O62" s="76"/>
      <c r="P62" s="76"/>
      <c r="Q62" s="76"/>
      <c r="R62" s="76"/>
      <c r="S62" s="76"/>
      <c r="T62" s="76"/>
      <c r="U62" s="76"/>
      <c r="V62" s="77"/>
      <c r="W62" s="75"/>
      <c r="X62" s="75"/>
      <c r="Y62" s="78"/>
      <c r="Z62" s="106">
        <f>SUM(Z63:Z64)</f>
        <v>5.7480000000000002</v>
      </c>
      <c r="AA62" s="107" t="str">
        <f>AA63</f>
        <v>lm</v>
      </c>
      <c r="AB62" s="80"/>
      <c r="AC62" s="80"/>
      <c r="AD62" s="77"/>
    </row>
    <row r="63" spans="1:30" ht="22.5" x14ac:dyDescent="0.25">
      <c r="C63" s="62">
        <v>283</v>
      </c>
      <c r="D63" s="54" t="s">
        <v>170</v>
      </c>
      <c r="E63" s="9" t="s">
        <v>171</v>
      </c>
      <c r="F63" s="178">
        <f>2.9+1.74+1.4</f>
        <v>6.0399999999999991</v>
      </c>
      <c r="G63" s="102" t="s">
        <v>67</v>
      </c>
      <c r="H63" s="19" t="s">
        <v>172</v>
      </c>
      <c r="I63" s="19"/>
      <c r="J63" s="19"/>
      <c r="K63" s="19"/>
      <c r="L63" s="19"/>
      <c r="M63" s="20"/>
      <c r="N63" s="20"/>
      <c r="O63" s="25">
        <v>2</v>
      </c>
      <c r="P63" s="25">
        <v>3</v>
      </c>
      <c r="Q63" s="25">
        <v>1</v>
      </c>
      <c r="R63" s="25">
        <v>3</v>
      </c>
      <c r="S63" s="25">
        <v>3</v>
      </c>
      <c r="T63" s="25">
        <v>3</v>
      </c>
      <c r="U63" s="25">
        <f t="shared" si="0"/>
        <v>15</v>
      </c>
      <c r="V63" s="13" t="str">
        <f t="shared" si="1"/>
        <v>høyt</v>
      </c>
      <c r="W63" s="14"/>
      <c r="X63" s="14"/>
      <c r="Y63" s="13" t="s">
        <v>94</v>
      </c>
      <c r="Z63" s="66">
        <f t="shared" ref="Z63:Z64" si="15">IF(Y63="0",0,F63*0.2)</f>
        <v>1.208</v>
      </c>
      <c r="AA63" s="18" t="str">
        <f t="shared" si="4"/>
        <v>lm</v>
      </c>
      <c r="AB63" s="53"/>
      <c r="AC63" s="13"/>
      <c r="AD63" s="13"/>
    </row>
    <row r="64" spans="1:30" ht="22.5" x14ac:dyDescent="0.25">
      <c r="C64" s="62">
        <v>283</v>
      </c>
      <c r="D64" s="54" t="s">
        <v>170</v>
      </c>
      <c r="E64" s="12" t="s">
        <v>173</v>
      </c>
      <c r="F64" s="178">
        <v>22.7</v>
      </c>
      <c r="G64" s="102" t="s">
        <v>67</v>
      </c>
      <c r="H64" s="19" t="s">
        <v>373</v>
      </c>
      <c r="I64" s="19"/>
      <c r="J64" s="19"/>
      <c r="K64" s="19"/>
      <c r="L64" s="19"/>
      <c r="M64" s="20"/>
      <c r="N64" s="20" t="s">
        <v>174</v>
      </c>
      <c r="O64" s="25">
        <v>2</v>
      </c>
      <c r="P64" s="25">
        <v>3</v>
      </c>
      <c r="Q64" s="25">
        <v>1</v>
      </c>
      <c r="R64" s="25">
        <v>3</v>
      </c>
      <c r="S64" s="25">
        <v>3</v>
      </c>
      <c r="T64" s="25">
        <v>3</v>
      </c>
      <c r="U64" s="25">
        <f t="shared" si="0"/>
        <v>15</v>
      </c>
      <c r="V64" s="13" t="str">
        <f t="shared" si="1"/>
        <v>høyt</v>
      </c>
      <c r="W64" s="14"/>
      <c r="X64" s="14"/>
      <c r="Y64" s="13" t="s">
        <v>94</v>
      </c>
      <c r="Z64" s="66">
        <f t="shared" si="15"/>
        <v>4.54</v>
      </c>
      <c r="AA64" s="18" t="str">
        <f t="shared" si="4"/>
        <v>lm</v>
      </c>
      <c r="AB64" s="53"/>
      <c r="AC64" s="13"/>
      <c r="AD64" s="13"/>
    </row>
    <row r="65" spans="1:31" x14ac:dyDescent="0.25">
      <c r="A65" s="68"/>
      <c r="B65" s="69" t="s">
        <v>63</v>
      </c>
      <c r="C65" s="70">
        <v>315</v>
      </c>
      <c r="D65" s="98" t="s">
        <v>175</v>
      </c>
      <c r="E65" s="71"/>
      <c r="F65" s="177"/>
      <c r="G65" s="101"/>
      <c r="H65" s="73"/>
      <c r="I65" s="73"/>
      <c r="J65" s="73"/>
      <c r="K65" s="73"/>
      <c r="L65" s="73"/>
      <c r="M65" s="74"/>
      <c r="N65" s="74"/>
      <c r="O65" s="76"/>
      <c r="P65" s="76"/>
      <c r="Q65" s="76"/>
      <c r="R65" s="76"/>
      <c r="S65" s="76"/>
      <c r="T65" s="76"/>
      <c r="U65" s="76"/>
      <c r="V65" s="77"/>
      <c r="W65" s="75"/>
      <c r="X65" s="75"/>
      <c r="Y65" s="78"/>
      <c r="Z65" s="108">
        <f>SUM(Z66:Z71)</f>
        <v>3.0000000000000004</v>
      </c>
      <c r="AA65" s="107" t="str">
        <f>AA67</f>
        <v>stk.</v>
      </c>
      <c r="AB65" s="80"/>
      <c r="AC65" s="80"/>
      <c r="AD65" s="77"/>
    </row>
    <row r="66" spans="1:31" x14ac:dyDescent="0.25">
      <c r="A66" s="43"/>
      <c r="C66" s="9">
        <v>315</v>
      </c>
      <c r="D66" s="24" t="s">
        <v>175</v>
      </c>
      <c r="E66" s="12" t="s">
        <v>176</v>
      </c>
      <c r="F66" s="181">
        <v>6</v>
      </c>
      <c r="G66" s="102" t="s">
        <v>97</v>
      </c>
      <c r="H66" s="9" t="s">
        <v>158</v>
      </c>
      <c r="I66" s="9"/>
      <c r="J66" s="9"/>
      <c r="K66" s="9"/>
      <c r="L66" s="9"/>
      <c r="M66" s="9"/>
      <c r="N66" s="109" t="s">
        <v>177</v>
      </c>
      <c r="O66" s="25">
        <v>3</v>
      </c>
      <c r="P66" s="25">
        <v>3</v>
      </c>
      <c r="Q66" s="25">
        <v>1</v>
      </c>
      <c r="R66" s="25">
        <v>3</v>
      </c>
      <c r="S66" s="25">
        <v>3</v>
      </c>
      <c r="T66" s="25">
        <v>3</v>
      </c>
      <c r="U66" s="25">
        <f t="shared" si="0"/>
        <v>16</v>
      </c>
      <c r="V66" s="13" t="str">
        <f t="shared" si="1"/>
        <v>høyt</v>
      </c>
      <c r="W66" s="9"/>
      <c r="X66" s="9"/>
      <c r="Y66" s="25" t="s">
        <v>94</v>
      </c>
      <c r="Z66" s="66">
        <f t="shared" ref="Z66:Z71" si="16">IF(Y66="0",0,F66*0.2)</f>
        <v>1.2000000000000002</v>
      </c>
      <c r="AA66" s="18" t="str">
        <f t="shared" si="4"/>
        <v>stk.</v>
      </c>
      <c r="AB66" s="50"/>
      <c r="AC66" s="13"/>
      <c r="AD66" s="13"/>
    </row>
    <row r="67" spans="1:31" ht="22.5" x14ac:dyDescent="0.25">
      <c r="A67" s="43"/>
      <c r="C67" s="9">
        <v>315</v>
      </c>
      <c r="D67" s="24" t="s">
        <v>175</v>
      </c>
      <c r="E67" s="12" t="s">
        <v>178</v>
      </c>
      <c r="F67" s="181">
        <v>8</v>
      </c>
      <c r="G67" s="102" t="s">
        <v>97</v>
      </c>
      <c r="H67" s="9" t="s">
        <v>179</v>
      </c>
      <c r="I67" s="9"/>
      <c r="J67" s="9"/>
      <c r="K67" s="9"/>
      <c r="L67" s="9"/>
      <c r="M67" s="9"/>
      <c r="N67" s="109" t="s">
        <v>180</v>
      </c>
      <c r="O67" s="25">
        <v>3</v>
      </c>
      <c r="P67" s="25">
        <v>3</v>
      </c>
      <c r="Q67" s="25">
        <v>1</v>
      </c>
      <c r="R67" s="25">
        <v>3</v>
      </c>
      <c r="S67" s="25">
        <v>3</v>
      </c>
      <c r="T67" s="25">
        <v>3</v>
      </c>
      <c r="U67" s="25">
        <f t="shared" si="0"/>
        <v>16</v>
      </c>
      <c r="V67" s="13" t="str">
        <f t="shared" si="1"/>
        <v>høyt</v>
      </c>
      <c r="W67" s="9"/>
      <c r="X67" s="9"/>
      <c r="Y67" s="25" t="s">
        <v>94</v>
      </c>
      <c r="Z67" s="66">
        <f t="shared" si="16"/>
        <v>1.6</v>
      </c>
      <c r="AA67" s="18" t="str">
        <f t="shared" si="4"/>
        <v>stk.</v>
      </c>
      <c r="AB67" s="50"/>
      <c r="AC67" s="13"/>
      <c r="AD67" s="13"/>
    </row>
    <row r="68" spans="1:31" x14ac:dyDescent="0.25">
      <c r="A68" s="43"/>
      <c r="C68" s="9">
        <v>315</v>
      </c>
      <c r="D68" s="24" t="s">
        <v>175</v>
      </c>
      <c r="E68" s="12" t="s">
        <v>181</v>
      </c>
      <c r="F68" s="178">
        <v>41</v>
      </c>
      <c r="G68" s="102" t="s">
        <v>97</v>
      </c>
      <c r="H68" s="9" t="s">
        <v>182</v>
      </c>
      <c r="I68" s="9"/>
      <c r="J68" s="9"/>
      <c r="K68" s="9"/>
      <c r="L68" s="9"/>
      <c r="M68" s="9"/>
      <c r="N68" s="9"/>
      <c r="O68" s="25">
        <v>3</v>
      </c>
      <c r="P68" s="25">
        <v>3</v>
      </c>
      <c r="Q68" s="25">
        <v>2</v>
      </c>
      <c r="R68" s="25">
        <v>2</v>
      </c>
      <c r="S68" s="25">
        <v>3</v>
      </c>
      <c r="T68" s="25">
        <v>2</v>
      </c>
      <c r="U68" s="25">
        <f t="shared" si="0"/>
        <v>15</v>
      </c>
      <c r="V68" s="13" t="str">
        <f t="shared" si="1"/>
        <v>høyt</v>
      </c>
      <c r="W68" s="9"/>
      <c r="X68" s="9"/>
      <c r="Y68" s="25" t="s">
        <v>70</v>
      </c>
      <c r="Z68" s="66"/>
      <c r="AA68" s="18"/>
      <c r="AB68" s="13"/>
      <c r="AC68" s="13"/>
      <c r="AD68" s="13"/>
    </row>
    <row r="69" spans="1:31" ht="22.5" x14ac:dyDescent="0.25">
      <c r="A69" s="43"/>
      <c r="C69" s="9">
        <v>315</v>
      </c>
      <c r="D69" s="24" t="s">
        <v>175</v>
      </c>
      <c r="E69" s="12" t="s">
        <v>183</v>
      </c>
      <c r="F69" s="181">
        <v>28</v>
      </c>
      <c r="G69" s="102" t="s">
        <v>97</v>
      </c>
      <c r="H69" s="9" t="s">
        <v>182</v>
      </c>
      <c r="I69" s="9"/>
      <c r="J69" s="9"/>
      <c r="K69" s="9"/>
      <c r="L69" s="9"/>
      <c r="M69" s="9"/>
      <c r="N69" s="9"/>
      <c r="O69" s="25">
        <v>3</v>
      </c>
      <c r="P69" s="25">
        <v>3</v>
      </c>
      <c r="Q69" s="25">
        <v>2</v>
      </c>
      <c r="R69" s="25">
        <v>2</v>
      </c>
      <c r="S69" s="25">
        <v>3</v>
      </c>
      <c r="T69" s="25">
        <v>2</v>
      </c>
      <c r="U69" s="25">
        <f t="shared" si="0"/>
        <v>15</v>
      </c>
      <c r="V69" s="13" t="str">
        <f t="shared" si="1"/>
        <v>høyt</v>
      </c>
      <c r="W69" s="9"/>
      <c r="X69" s="9"/>
      <c r="Y69" s="25" t="s">
        <v>70</v>
      </c>
      <c r="Z69" s="66"/>
      <c r="AA69" s="18"/>
      <c r="AB69" s="13"/>
      <c r="AC69" s="13"/>
      <c r="AD69" s="13"/>
    </row>
    <row r="70" spans="1:31" ht="33.75" x14ac:dyDescent="0.25">
      <c r="A70" s="43"/>
      <c r="C70" s="9">
        <v>315</v>
      </c>
      <c r="D70" s="24" t="s">
        <v>175</v>
      </c>
      <c r="E70" s="12" t="s">
        <v>184</v>
      </c>
      <c r="F70" s="181">
        <v>4</v>
      </c>
      <c r="G70" s="102" t="s">
        <v>97</v>
      </c>
      <c r="H70" s="9" t="s">
        <v>185</v>
      </c>
      <c r="I70" s="9"/>
      <c r="J70" s="9"/>
      <c r="K70" s="9"/>
      <c r="L70" s="9"/>
      <c r="M70" s="9"/>
      <c r="N70" s="9"/>
      <c r="O70" s="25">
        <v>3</v>
      </c>
      <c r="P70" s="25">
        <v>3</v>
      </c>
      <c r="Q70" s="25">
        <v>1</v>
      </c>
      <c r="R70" s="25">
        <v>3</v>
      </c>
      <c r="S70" s="25">
        <v>3</v>
      </c>
      <c r="T70" s="25">
        <v>3</v>
      </c>
      <c r="U70" s="25">
        <f t="shared" si="0"/>
        <v>16</v>
      </c>
      <c r="V70" s="13" t="str">
        <f t="shared" si="1"/>
        <v>høyt</v>
      </c>
      <c r="W70" s="9"/>
      <c r="X70" s="9"/>
      <c r="Y70" s="25" t="s">
        <v>70</v>
      </c>
      <c r="Z70" s="66"/>
      <c r="AA70" s="18"/>
      <c r="AB70" s="13"/>
      <c r="AC70" s="13"/>
      <c r="AD70" s="13"/>
    </row>
    <row r="71" spans="1:31" ht="22.5" x14ac:dyDescent="0.25">
      <c r="A71" s="43"/>
      <c r="C71" s="9">
        <v>315</v>
      </c>
      <c r="D71" s="24" t="s">
        <v>175</v>
      </c>
      <c r="E71" s="12" t="s">
        <v>186</v>
      </c>
      <c r="F71" s="181">
        <v>1</v>
      </c>
      <c r="G71" s="102" t="s">
        <v>97</v>
      </c>
      <c r="H71" s="9"/>
      <c r="I71" s="9"/>
      <c r="J71" s="9"/>
      <c r="K71" s="9"/>
      <c r="L71" s="9"/>
      <c r="M71" s="9"/>
      <c r="N71" s="9"/>
      <c r="O71" s="25">
        <v>2</v>
      </c>
      <c r="P71" s="25">
        <v>2</v>
      </c>
      <c r="Q71" s="25">
        <v>1</v>
      </c>
      <c r="R71" s="25">
        <v>3</v>
      </c>
      <c r="S71" s="25">
        <v>3</v>
      </c>
      <c r="T71" s="25">
        <v>3</v>
      </c>
      <c r="U71" s="25">
        <f t="shared" ref="U71:U88" si="17">SUM(O71:T71)</f>
        <v>14</v>
      </c>
      <c r="V71" s="13" t="str">
        <f t="shared" ref="V71:V88" si="18">IF(U71&lt;11,"lavt",IF(U71&lt;15,"middels","høyt"))</f>
        <v>middels</v>
      </c>
      <c r="W71" s="9"/>
      <c r="X71" s="9"/>
      <c r="Y71" s="25" t="s">
        <v>94</v>
      </c>
      <c r="Z71" s="66">
        <f t="shared" si="16"/>
        <v>0.2</v>
      </c>
      <c r="AA71" s="18" t="str">
        <f>G71</f>
        <v>stk.</v>
      </c>
      <c r="AB71" s="53"/>
      <c r="AC71" s="13"/>
      <c r="AD71" s="13"/>
    </row>
    <row r="72" spans="1:31" ht="22.5" x14ac:dyDescent="0.25">
      <c r="A72" s="43"/>
      <c r="C72" s="9">
        <v>315</v>
      </c>
      <c r="D72" s="24" t="s">
        <v>175</v>
      </c>
      <c r="E72" s="12" t="s">
        <v>187</v>
      </c>
      <c r="F72" s="181">
        <v>14</v>
      </c>
      <c r="G72" s="102" t="s">
        <v>97</v>
      </c>
      <c r="H72" s="12" t="s">
        <v>188</v>
      </c>
      <c r="I72" s="9"/>
      <c r="J72" s="9"/>
      <c r="K72" s="9"/>
      <c r="L72" s="9"/>
      <c r="M72" s="9"/>
      <c r="N72" s="9"/>
      <c r="O72" s="25">
        <v>3</v>
      </c>
      <c r="P72" s="25">
        <v>2</v>
      </c>
      <c r="Q72" s="25">
        <v>1</v>
      </c>
      <c r="R72" s="25">
        <v>1</v>
      </c>
      <c r="S72" s="25">
        <v>2</v>
      </c>
      <c r="T72" s="25">
        <v>1</v>
      </c>
      <c r="U72" s="25">
        <f t="shared" si="17"/>
        <v>10</v>
      </c>
      <c r="V72" s="13" t="str">
        <f t="shared" si="18"/>
        <v>lavt</v>
      </c>
      <c r="W72" s="9"/>
      <c r="X72" s="9"/>
      <c r="Y72" s="25" t="s">
        <v>70</v>
      </c>
      <c r="Z72" s="66"/>
      <c r="AA72" s="18"/>
      <c r="AB72" s="13"/>
      <c r="AC72" s="13"/>
      <c r="AD72" s="13"/>
    </row>
    <row r="73" spans="1:31" ht="22.5" x14ac:dyDescent="0.25">
      <c r="A73" s="68"/>
      <c r="B73" s="69" t="s">
        <v>63</v>
      </c>
      <c r="C73" s="70">
        <f>C74</f>
        <v>331</v>
      </c>
      <c r="D73" s="98" t="str">
        <f>D74</f>
        <v>Installasjon for manuell brannslokking med vann</v>
      </c>
      <c r="E73" s="85"/>
      <c r="F73" s="177"/>
      <c r="G73" s="101"/>
      <c r="H73" s="73"/>
      <c r="I73" s="73"/>
      <c r="J73" s="73"/>
      <c r="K73" s="73"/>
      <c r="L73" s="73"/>
      <c r="M73" s="74"/>
      <c r="N73" s="74"/>
      <c r="O73" s="74"/>
      <c r="P73" s="74"/>
      <c r="Q73" s="74"/>
      <c r="R73" s="74"/>
      <c r="S73" s="74"/>
      <c r="T73" s="74"/>
      <c r="U73" s="74"/>
      <c r="V73" s="74"/>
      <c r="W73" s="74"/>
      <c r="X73" s="74"/>
      <c r="Y73" s="78"/>
      <c r="Z73" s="106"/>
      <c r="AA73" s="106"/>
      <c r="AB73" s="80"/>
      <c r="AC73" s="80"/>
      <c r="AD73" s="77"/>
    </row>
    <row r="74" spans="1:31" ht="22.5" x14ac:dyDescent="0.25">
      <c r="B74" s="9"/>
      <c r="C74" s="62">
        <v>331</v>
      </c>
      <c r="D74" s="54" t="s">
        <v>189</v>
      </c>
      <c r="E74" s="65" t="s">
        <v>190</v>
      </c>
      <c r="F74" s="178">
        <v>6</v>
      </c>
      <c r="G74" s="102" t="s">
        <v>97</v>
      </c>
      <c r="H74" s="19"/>
      <c r="I74" s="19"/>
      <c r="J74" s="19"/>
      <c r="K74" s="19"/>
      <c r="L74" s="19"/>
      <c r="M74" s="20"/>
      <c r="N74" s="20"/>
      <c r="O74" s="25">
        <v>3</v>
      </c>
      <c r="P74" s="25">
        <v>3</v>
      </c>
      <c r="Q74" s="25">
        <v>1</v>
      </c>
      <c r="R74" s="25">
        <v>2</v>
      </c>
      <c r="S74" s="25">
        <v>2</v>
      </c>
      <c r="T74" s="25">
        <v>2</v>
      </c>
      <c r="U74" s="25">
        <f t="shared" si="17"/>
        <v>13</v>
      </c>
      <c r="V74" s="13" t="str">
        <f t="shared" si="18"/>
        <v>middels</v>
      </c>
      <c r="W74" s="14"/>
      <c r="X74" s="14"/>
      <c r="Y74" s="13" t="s">
        <v>70</v>
      </c>
      <c r="Z74" s="66"/>
      <c r="AA74" s="18"/>
      <c r="AB74" s="18"/>
      <c r="AC74" s="18"/>
      <c r="AD74" s="13"/>
    </row>
    <row r="75" spans="1:31" x14ac:dyDescent="0.25">
      <c r="A75" s="68"/>
      <c r="B75" s="69" t="s">
        <v>63</v>
      </c>
      <c r="C75" s="70">
        <f>C76</f>
        <v>337</v>
      </c>
      <c r="D75" s="98" t="str">
        <f>D76</f>
        <v>Brannslokking med håndslukker</v>
      </c>
      <c r="E75" s="71"/>
      <c r="F75" s="177"/>
      <c r="G75" s="101"/>
      <c r="H75" s="73"/>
      <c r="I75" s="73"/>
      <c r="J75" s="73"/>
      <c r="K75" s="73"/>
      <c r="L75" s="73"/>
      <c r="M75" s="74"/>
      <c r="N75" s="74"/>
      <c r="O75" s="74"/>
      <c r="P75" s="74"/>
      <c r="Q75" s="74"/>
      <c r="R75" s="74"/>
      <c r="S75" s="74"/>
      <c r="T75" s="74"/>
      <c r="U75" s="74"/>
      <c r="V75" s="74"/>
      <c r="W75" s="74"/>
      <c r="X75" s="74"/>
      <c r="Y75" s="78"/>
      <c r="Z75" s="106">
        <f>Z76</f>
        <v>1.2000000000000002</v>
      </c>
      <c r="AA75" s="107" t="str">
        <f>AA76</f>
        <v>stk.</v>
      </c>
      <c r="AB75" s="80"/>
      <c r="AC75" s="80"/>
      <c r="AD75" s="77"/>
    </row>
    <row r="76" spans="1:31" x14ac:dyDescent="0.25">
      <c r="B76" s="9"/>
      <c r="C76" s="62">
        <v>337</v>
      </c>
      <c r="D76" s="54" t="s">
        <v>191</v>
      </c>
      <c r="E76" s="9" t="s">
        <v>192</v>
      </c>
      <c r="F76" s="178">
        <v>6</v>
      </c>
      <c r="G76" s="102" t="s">
        <v>97</v>
      </c>
      <c r="H76" s="19"/>
      <c r="I76" s="19"/>
      <c r="J76" s="19"/>
      <c r="K76" s="19"/>
      <c r="L76" s="19"/>
      <c r="M76" s="20"/>
      <c r="N76" s="20"/>
      <c r="O76" s="25">
        <v>3</v>
      </c>
      <c r="P76" s="25">
        <v>2</v>
      </c>
      <c r="Q76" s="25">
        <v>1</v>
      </c>
      <c r="R76" s="25">
        <v>3</v>
      </c>
      <c r="S76" s="25">
        <v>3</v>
      </c>
      <c r="T76" s="25">
        <v>3</v>
      </c>
      <c r="U76" s="25">
        <f t="shared" si="17"/>
        <v>15</v>
      </c>
      <c r="V76" s="13" t="str">
        <f t="shared" si="18"/>
        <v>høyt</v>
      </c>
      <c r="W76" s="20"/>
      <c r="X76" s="14"/>
      <c r="Y76" s="13" t="s">
        <v>94</v>
      </c>
      <c r="Z76" s="66">
        <f>IF(Y76="0",0,F76*0.2)</f>
        <v>1.2000000000000002</v>
      </c>
      <c r="AA76" s="18" t="str">
        <f>G76</f>
        <v>stk.</v>
      </c>
      <c r="AB76" s="53"/>
      <c r="AC76" s="18"/>
      <c r="AD76" s="13"/>
    </row>
    <row r="77" spans="1:31" x14ac:dyDescent="0.25">
      <c r="A77" s="68"/>
      <c r="B77" s="69" t="s">
        <v>63</v>
      </c>
      <c r="C77" s="70">
        <f>C78</f>
        <v>364</v>
      </c>
      <c r="D77" s="98" t="str">
        <f>D78</f>
        <v>Utstyr for luffordeling</v>
      </c>
      <c r="E77" s="71"/>
      <c r="F77" s="177"/>
      <c r="G77" s="101"/>
      <c r="H77" s="73"/>
      <c r="I77" s="73"/>
      <c r="J77" s="73"/>
      <c r="K77" s="73"/>
      <c r="L77" s="73"/>
      <c r="M77" s="86"/>
      <c r="N77" s="86"/>
      <c r="O77" s="76"/>
      <c r="P77" s="76"/>
      <c r="Q77" s="76"/>
      <c r="R77" s="76"/>
      <c r="S77" s="76"/>
      <c r="T77" s="76"/>
      <c r="U77" s="76"/>
      <c r="V77" s="77"/>
      <c r="W77" s="87"/>
      <c r="X77" s="87"/>
      <c r="Y77" s="77"/>
      <c r="Z77" s="106"/>
      <c r="AA77" s="107"/>
      <c r="AB77" s="72"/>
      <c r="AC77" s="72"/>
      <c r="AD77" s="77"/>
    </row>
    <row r="78" spans="1:31" ht="22.5" x14ac:dyDescent="0.25">
      <c r="B78" s="9"/>
      <c r="C78" s="62">
        <v>364</v>
      </c>
      <c r="D78" s="97" t="s">
        <v>193</v>
      </c>
      <c r="E78" s="16" t="s">
        <v>194</v>
      </c>
      <c r="F78" s="178">
        <f xml:space="preserve"> 29+(16+6.5+7+7+7+7+7+5+5+5+5+5+8+8+7+7+7+7+7+7+5+5+5)+(19+10+8+5)</f>
        <v>226.5</v>
      </c>
      <c r="G78" s="102" t="s">
        <v>67</v>
      </c>
      <c r="H78" s="19"/>
      <c r="I78" s="19"/>
      <c r="J78" s="19"/>
      <c r="K78" s="19"/>
      <c r="L78" s="19"/>
      <c r="N78" s="20" t="s">
        <v>195</v>
      </c>
      <c r="O78" s="25">
        <v>2</v>
      </c>
      <c r="P78" s="25">
        <v>3</v>
      </c>
      <c r="Q78" s="25">
        <v>3</v>
      </c>
      <c r="R78" s="25">
        <v>2</v>
      </c>
      <c r="S78" s="25">
        <v>3</v>
      </c>
      <c r="T78" s="25">
        <v>2</v>
      </c>
      <c r="U78" s="25">
        <f t="shared" si="17"/>
        <v>15</v>
      </c>
      <c r="V78" s="13" t="str">
        <f t="shared" si="18"/>
        <v>høyt</v>
      </c>
      <c r="W78" s="20"/>
      <c r="X78" s="14"/>
      <c r="Y78" s="13" t="s">
        <v>70</v>
      </c>
      <c r="Z78" s="66"/>
      <c r="AA78" s="18"/>
      <c r="AB78" s="18"/>
      <c r="AC78" s="18"/>
      <c r="AD78" s="13"/>
      <c r="AE78" s="1"/>
    </row>
    <row r="79" spans="1:31" x14ac:dyDescent="0.25">
      <c r="B79" s="69" t="s">
        <v>63</v>
      </c>
      <c r="C79" s="70">
        <f>C80</f>
        <v>411</v>
      </c>
      <c r="D79" s="98" t="str">
        <f>D80</f>
        <v>System for kabelføringer</v>
      </c>
      <c r="E79" s="71"/>
      <c r="F79" s="177"/>
      <c r="G79" s="101"/>
      <c r="H79" s="73"/>
      <c r="I79" s="73"/>
      <c r="J79" s="73"/>
      <c r="K79" s="73"/>
      <c r="L79" s="73"/>
      <c r="M79" s="86"/>
      <c r="N79" s="86"/>
      <c r="O79" s="76"/>
      <c r="P79" s="76"/>
      <c r="Q79" s="76"/>
      <c r="R79" s="76"/>
      <c r="S79" s="76"/>
      <c r="T79" s="76"/>
      <c r="U79" s="76"/>
      <c r="V79" s="77"/>
      <c r="W79" s="87"/>
      <c r="X79" s="87"/>
      <c r="Y79" s="77"/>
      <c r="Z79" s="79"/>
      <c r="AA79" s="72"/>
      <c r="AB79" s="72"/>
      <c r="AC79" s="72"/>
      <c r="AD79" s="77"/>
    </row>
    <row r="80" spans="1:31" ht="22.5" x14ac:dyDescent="0.25">
      <c r="B80" s="9"/>
      <c r="C80" s="62">
        <v>411</v>
      </c>
      <c r="D80" s="97" t="s">
        <v>196</v>
      </c>
      <c r="E80" s="97" t="s">
        <v>197</v>
      </c>
      <c r="F80" s="172">
        <v>50</v>
      </c>
      <c r="G80" s="165" t="s">
        <v>67</v>
      </c>
      <c r="H80" s="97"/>
      <c r="I80" s="19"/>
      <c r="J80" s="19"/>
      <c r="K80" s="19"/>
      <c r="L80" s="19"/>
      <c r="M80" s="20"/>
      <c r="N80" s="20" t="s">
        <v>369</v>
      </c>
      <c r="O80" s="25">
        <v>3</v>
      </c>
      <c r="P80" s="25">
        <v>3</v>
      </c>
      <c r="Q80" s="25">
        <v>1</v>
      </c>
      <c r="R80" s="25">
        <v>3</v>
      </c>
      <c r="S80" s="25">
        <v>2</v>
      </c>
      <c r="T80" s="25">
        <v>3</v>
      </c>
      <c r="U80" s="25">
        <f t="shared" ref="U80" si="19">SUM(O80:T80)</f>
        <v>15</v>
      </c>
      <c r="V80" s="13" t="str">
        <f t="shared" ref="V80" si="20">IF(U80&lt;11,"lavt",IF(U80&lt;15,"middels","høyt"))</f>
        <v>høyt</v>
      </c>
      <c r="W80" s="14"/>
      <c r="X80" s="14"/>
      <c r="Y80" s="13" t="s">
        <v>70</v>
      </c>
      <c r="Z80" s="66"/>
      <c r="AA80" s="18"/>
      <c r="AB80" s="18"/>
      <c r="AC80" s="18"/>
      <c r="AD80" s="13"/>
    </row>
    <row r="81" spans="1:30" x14ac:dyDescent="0.25">
      <c r="A81" s="68"/>
      <c r="B81" s="69" t="s">
        <v>63</v>
      </c>
      <c r="C81" s="70">
        <v>442</v>
      </c>
      <c r="D81" s="98" t="s">
        <v>366</v>
      </c>
      <c r="E81" s="71"/>
      <c r="F81" s="177"/>
      <c r="G81" s="101"/>
      <c r="H81" s="73"/>
      <c r="I81" s="73"/>
      <c r="J81" s="73"/>
      <c r="K81" s="73"/>
      <c r="L81" s="73"/>
      <c r="M81" s="74"/>
      <c r="N81" s="74"/>
      <c r="O81" s="76"/>
      <c r="P81" s="76"/>
      <c r="Q81" s="76"/>
      <c r="R81" s="76"/>
      <c r="S81" s="76"/>
      <c r="T81" s="76"/>
      <c r="U81" s="76"/>
      <c r="V81" s="77"/>
      <c r="W81" s="75"/>
      <c r="X81" s="75"/>
      <c r="Y81" s="78"/>
      <c r="Z81" s="106">
        <f>Z82</f>
        <v>2.2000000000000002</v>
      </c>
      <c r="AA81" s="107" t="str">
        <f>AA82</f>
        <v>stk.</v>
      </c>
      <c r="AB81" s="80"/>
      <c r="AC81" s="80"/>
      <c r="AD81" s="77"/>
    </row>
    <row r="82" spans="1:30" ht="22.5" x14ac:dyDescent="0.25">
      <c r="B82" s="9"/>
      <c r="C82" s="9">
        <v>442</v>
      </c>
      <c r="D82" s="24" t="s">
        <v>366</v>
      </c>
      <c r="E82" s="65" t="s">
        <v>367</v>
      </c>
      <c r="F82" s="178">
        <v>11</v>
      </c>
      <c r="G82" s="102" t="s">
        <v>97</v>
      </c>
      <c r="H82" s="19"/>
      <c r="I82" s="19"/>
      <c r="J82" s="19"/>
      <c r="K82" s="19"/>
      <c r="L82" s="19"/>
      <c r="M82" s="51"/>
      <c r="N82" s="51" t="s">
        <v>368</v>
      </c>
      <c r="O82" s="25">
        <v>3</v>
      </c>
      <c r="P82" s="25">
        <v>2</v>
      </c>
      <c r="Q82" s="25">
        <v>1</v>
      </c>
      <c r="R82" s="25">
        <v>1</v>
      </c>
      <c r="S82" s="25">
        <v>2</v>
      </c>
      <c r="T82" s="25">
        <v>1</v>
      </c>
      <c r="U82" s="25">
        <f t="shared" ref="U82" si="21">SUM(O82:T82)</f>
        <v>10</v>
      </c>
      <c r="V82" s="13" t="str">
        <f t="shared" si="18"/>
        <v>lavt</v>
      </c>
      <c r="W82" s="56"/>
      <c r="X82" s="56"/>
      <c r="Y82" s="52" t="s">
        <v>94</v>
      </c>
      <c r="Z82" s="66">
        <f>IF(Y82="0",0,F82*0.2)</f>
        <v>2.2000000000000002</v>
      </c>
      <c r="AA82" s="18" t="str">
        <f>G82</f>
        <v>stk.</v>
      </c>
      <c r="AB82" s="50"/>
      <c r="AC82" s="13"/>
      <c r="AD82" s="13"/>
    </row>
    <row r="83" spans="1:30" ht="22.5" x14ac:dyDescent="0.25">
      <c r="A83" s="68"/>
      <c r="B83" s="91" t="s">
        <v>63</v>
      </c>
      <c r="C83" s="70">
        <f>C84</f>
        <v>722</v>
      </c>
      <c r="D83" s="98" t="s">
        <v>198</v>
      </c>
      <c r="E83" s="71"/>
      <c r="F83" s="177"/>
      <c r="G83" s="101"/>
      <c r="H83" s="73"/>
      <c r="I83" s="73"/>
      <c r="J83" s="73"/>
      <c r="K83" s="73"/>
      <c r="L83" s="73"/>
      <c r="M83" s="74"/>
      <c r="N83" s="74"/>
      <c r="O83" s="76"/>
      <c r="P83" s="76"/>
      <c r="Q83" s="76"/>
      <c r="R83" s="76"/>
      <c r="S83" s="76"/>
      <c r="T83" s="76"/>
      <c r="U83" s="76"/>
      <c r="V83" s="77"/>
      <c r="W83" s="75"/>
      <c r="X83" s="75"/>
      <c r="Y83" s="78"/>
      <c r="Z83" s="163" t="s">
        <v>371</v>
      </c>
      <c r="AA83" s="164"/>
      <c r="AB83" s="80"/>
      <c r="AC83" s="80"/>
      <c r="AD83" s="77"/>
    </row>
    <row r="84" spans="1:30" ht="22.5" x14ac:dyDescent="0.25">
      <c r="B84" s="9"/>
      <c r="C84" s="16">
        <v>722</v>
      </c>
      <c r="D84" s="54" t="s">
        <v>372</v>
      </c>
      <c r="E84" s="12" t="s">
        <v>199</v>
      </c>
      <c r="F84" s="172">
        <f>3+1.9+12+6+4+4+2.53+4+1+7</f>
        <v>45.43</v>
      </c>
      <c r="G84" s="16" t="s">
        <v>67</v>
      </c>
      <c r="H84" s="12" t="s">
        <v>200</v>
      </c>
      <c r="I84" s="19"/>
      <c r="J84" s="19"/>
      <c r="K84" s="19"/>
      <c r="L84" s="19"/>
      <c r="M84" s="20"/>
      <c r="N84" s="20"/>
      <c r="O84" s="25">
        <v>2</v>
      </c>
      <c r="P84" s="25">
        <v>3</v>
      </c>
      <c r="Q84" s="25">
        <v>2</v>
      </c>
      <c r="R84" s="25">
        <v>2</v>
      </c>
      <c r="S84" s="25">
        <v>3</v>
      </c>
      <c r="T84" s="25">
        <v>2</v>
      </c>
      <c r="U84" s="25">
        <f>SUM(O84:T84)</f>
        <v>14</v>
      </c>
      <c r="V84" s="13" t="str">
        <f>IF(U84&lt;11,"lavt",IF(U84&lt;15,"middels","høyt"))</f>
        <v>middels</v>
      </c>
      <c r="W84" s="14"/>
      <c r="X84" s="14"/>
      <c r="Y84" s="13" t="s">
        <v>94</v>
      </c>
      <c r="Z84" s="66">
        <f>IF(Y84="0",0,F84*0.2)</f>
        <v>9.0860000000000003</v>
      </c>
      <c r="AA84" s="18" t="str">
        <f>G84</f>
        <v>lm</v>
      </c>
      <c r="AB84" s="50"/>
      <c r="AC84" s="13"/>
      <c r="AD84" s="13"/>
    </row>
    <row r="85" spans="1:30" ht="22.5" x14ac:dyDescent="0.25">
      <c r="B85" s="9"/>
      <c r="C85" s="16">
        <v>722</v>
      </c>
      <c r="D85" s="54" t="s">
        <v>198</v>
      </c>
      <c r="E85" s="9" t="s">
        <v>201</v>
      </c>
      <c r="F85" s="172">
        <f>(3.4*17)+(4.3*4.7)+(3.53*17.8)+(1*3)</f>
        <v>143.84399999999999</v>
      </c>
      <c r="G85" s="102" t="s">
        <v>87</v>
      </c>
      <c r="H85" s="12" t="s">
        <v>202</v>
      </c>
      <c r="I85" s="19"/>
      <c r="J85" s="19"/>
      <c r="K85" s="19"/>
      <c r="L85" s="19"/>
      <c r="M85" s="20"/>
      <c r="N85" s="20"/>
      <c r="O85" s="25">
        <v>1</v>
      </c>
      <c r="P85" s="25">
        <v>3</v>
      </c>
      <c r="Q85" s="25">
        <v>2</v>
      </c>
      <c r="R85" s="25">
        <v>3</v>
      </c>
      <c r="S85" s="25">
        <v>2</v>
      </c>
      <c r="T85" s="25">
        <v>2</v>
      </c>
      <c r="U85" s="25">
        <f t="shared" si="17"/>
        <v>13</v>
      </c>
      <c r="V85" s="13" t="str">
        <f t="shared" si="18"/>
        <v>middels</v>
      </c>
      <c r="W85" s="14"/>
      <c r="X85" s="14"/>
      <c r="Y85" s="13" t="s">
        <v>94</v>
      </c>
      <c r="Z85" s="66">
        <f t="shared" ref="Z85" si="22">IF(Y85="0",0,F85*0.2)</f>
        <v>28.768799999999999</v>
      </c>
      <c r="AA85" s="18" t="str">
        <f>G85</f>
        <v>m²</v>
      </c>
      <c r="AB85" s="50"/>
      <c r="AC85" s="13"/>
      <c r="AD85" s="13"/>
    </row>
    <row r="86" spans="1:30" ht="22.5" customHeight="1" x14ac:dyDescent="0.25">
      <c r="A86" s="43"/>
      <c r="B86" s="69" t="s">
        <v>63</v>
      </c>
      <c r="C86" s="70">
        <f>C88</f>
        <v>773</v>
      </c>
      <c r="D86" s="98" t="str">
        <f>D88</f>
        <v>Utendørs utstyr</v>
      </c>
      <c r="E86" s="71"/>
      <c r="F86" s="173"/>
      <c r="G86" s="166"/>
      <c r="H86" s="71"/>
      <c r="I86" s="71"/>
      <c r="J86" s="71"/>
      <c r="K86" s="71"/>
      <c r="L86" s="71"/>
      <c r="M86" s="71"/>
      <c r="N86" s="74"/>
      <c r="O86" s="76"/>
      <c r="P86" s="76"/>
      <c r="Q86" s="76"/>
      <c r="R86" s="76"/>
      <c r="S86" s="76"/>
      <c r="T86" s="76"/>
      <c r="U86" s="76"/>
      <c r="V86" s="77"/>
      <c r="W86" s="75"/>
      <c r="X86" s="75"/>
      <c r="Y86" s="78"/>
      <c r="Z86" s="163" t="s">
        <v>370</v>
      </c>
      <c r="AA86" s="164"/>
      <c r="AB86" s="80"/>
      <c r="AC86" s="80"/>
      <c r="AD86" s="77"/>
    </row>
    <row r="87" spans="1:30" ht="16.5" customHeight="1" x14ac:dyDescent="0.25">
      <c r="A87" s="43"/>
      <c r="B87" s="9"/>
      <c r="C87" s="9">
        <v>773</v>
      </c>
      <c r="D87" s="24" t="s">
        <v>203</v>
      </c>
      <c r="E87" s="9" t="s">
        <v>204</v>
      </c>
      <c r="F87" s="172">
        <v>18</v>
      </c>
      <c r="G87" s="102" t="s">
        <v>87</v>
      </c>
      <c r="H87" s="12" t="s">
        <v>200</v>
      </c>
      <c r="I87" s="9"/>
      <c r="J87" s="9"/>
      <c r="K87" s="9"/>
      <c r="L87" s="9"/>
      <c r="M87" s="9"/>
      <c r="N87" s="9"/>
      <c r="O87" s="25">
        <v>3</v>
      </c>
      <c r="P87" s="25">
        <v>3</v>
      </c>
      <c r="Q87" s="25">
        <v>1</v>
      </c>
      <c r="R87" s="25">
        <v>2</v>
      </c>
      <c r="S87" s="25">
        <v>3</v>
      </c>
      <c r="T87" s="25">
        <v>2</v>
      </c>
      <c r="U87" s="25">
        <f t="shared" si="17"/>
        <v>14</v>
      </c>
      <c r="V87" s="13" t="str">
        <f t="shared" si="18"/>
        <v>middels</v>
      </c>
      <c r="W87" s="9"/>
      <c r="X87" s="9"/>
      <c r="Y87" s="25" t="s">
        <v>94</v>
      </c>
      <c r="Z87" s="66">
        <f t="shared" ref="Z87:Z88" si="23">IF(Y87="0",0,F87*0.2)</f>
        <v>3.6</v>
      </c>
      <c r="AA87" s="18" t="str">
        <f>G87</f>
        <v>m²</v>
      </c>
      <c r="AB87" s="89"/>
      <c r="AC87" s="13"/>
      <c r="AD87" s="9"/>
    </row>
    <row r="88" spans="1:30" ht="14.25" customHeight="1" x14ac:dyDescent="0.25">
      <c r="B88" s="9"/>
      <c r="C88" s="9">
        <v>773</v>
      </c>
      <c r="D88" s="54" t="s">
        <v>203</v>
      </c>
      <c r="E88" s="9" t="s">
        <v>205</v>
      </c>
      <c r="F88" s="9">
        <v>84</v>
      </c>
      <c r="G88" s="16" t="s">
        <v>97</v>
      </c>
      <c r="H88" s="12" t="s">
        <v>206</v>
      </c>
      <c r="I88" s="19"/>
      <c r="J88" s="19"/>
      <c r="K88" s="19"/>
      <c r="L88" s="19"/>
      <c r="M88" s="20"/>
      <c r="N88" s="20" t="s">
        <v>207</v>
      </c>
      <c r="O88" s="25">
        <v>2</v>
      </c>
      <c r="P88" s="25">
        <v>3</v>
      </c>
      <c r="Q88" s="25">
        <v>3</v>
      </c>
      <c r="R88" s="25">
        <v>3</v>
      </c>
      <c r="S88" s="25">
        <v>3</v>
      </c>
      <c r="T88" s="25">
        <v>2</v>
      </c>
      <c r="U88" s="25">
        <f t="shared" si="17"/>
        <v>16</v>
      </c>
      <c r="V88" s="13" t="str">
        <f t="shared" si="18"/>
        <v>høyt</v>
      </c>
      <c r="W88" s="14"/>
      <c r="X88" s="14"/>
      <c r="Y88" s="13" t="s">
        <v>94</v>
      </c>
      <c r="Z88" s="66">
        <f t="shared" si="23"/>
        <v>16.8</v>
      </c>
      <c r="AA88" s="18" t="str">
        <f>G88</f>
        <v>stk.</v>
      </c>
      <c r="AB88" s="90"/>
      <c r="AC88" s="13"/>
      <c r="AD88" s="13"/>
    </row>
    <row r="89" spans="1:30" x14ac:dyDescent="0.25">
      <c r="F89" s="184"/>
    </row>
    <row r="90" spans="1:30" x14ac:dyDescent="0.25">
      <c r="E90" s="174"/>
      <c r="F90" s="184"/>
    </row>
    <row r="91" spans="1:30" x14ac:dyDescent="0.25">
      <c r="E91" s="174"/>
      <c r="F91" s="184"/>
    </row>
    <row r="92" spans="1:30" x14ac:dyDescent="0.25">
      <c r="E92" s="174"/>
      <c r="F92" s="184"/>
    </row>
    <row r="93" spans="1:30" x14ac:dyDescent="0.25">
      <c r="E93" s="174"/>
      <c r="F93" s="184"/>
    </row>
    <row r="94" spans="1:30" x14ac:dyDescent="0.25">
      <c r="E94" s="174"/>
      <c r="F94" s="184"/>
    </row>
    <row r="95" spans="1:30" x14ac:dyDescent="0.25">
      <c r="E95" s="174"/>
      <c r="F95" s="184"/>
    </row>
    <row r="96" spans="1:30" x14ac:dyDescent="0.25">
      <c r="E96" s="174"/>
      <c r="F96" s="184"/>
    </row>
    <row r="97" spans="5:6" x14ac:dyDescent="0.25">
      <c r="E97" s="174"/>
      <c r="F97" s="184"/>
    </row>
    <row r="98" spans="5:6" x14ac:dyDescent="0.25">
      <c r="E98" s="174"/>
      <c r="F98" s="184"/>
    </row>
    <row r="99" spans="5:6" x14ac:dyDescent="0.25">
      <c r="E99" s="174"/>
      <c r="F99" s="184"/>
    </row>
    <row r="100" spans="5:6" x14ac:dyDescent="0.25">
      <c r="E100" s="174"/>
      <c r="F100" s="184"/>
    </row>
    <row r="101" spans="5:6" x14ac:dyDescent="0.25">
      <c r="E101" s="174"/>
      <c r="F101" s="184"/>
    </row>
    <row r="102" spans="5:6" x14ac:dyDescent="0.25">
      <c r="E102" s="174"/>
      <c r="F102" s="184"/>
    </row>
    <row r="103" spans="5:6" x14ac:dyDescent="0.25">
      <c r="E103" s="174"/>
      <c r="F103" s="184"/>
    </row>
    <row r="104" spans="5:6" x14ac:dyDescent="0.25">
      <c r="E104" s="174"/>
      <c r="F104" s="184"/>
    </row>
    <row r="105" spans="5:6" x14ac:dyDescent="0.25">
      <c r="E105" s="174"/>
      <c r="F105" s="184"/>
    </row>
    <row r="106" spans="5:6" x14ac:dyDescent="0.25">
      <c r="E106" s="174"/>
      <c r="F106" s="184"/>
    </row>
    <row r="107" spans="5:6" x14ac:dyDescent="0.25">
      <c r="E107" s="174"/>
      <c r="F107" s="184"/>
    </row>
    <row r="108" spans="5:6" x14ac:dyDescent="0.25">
      <c r="E108" s="174"/>
      <c r="F108" s="184"/>
    </row>
    <row r="109" spans="5:6" x14ac:dyDescent="0.25">
      <c r="E109" s="174"/>
      <c r="F109" s="184"/>
    </row>
    <row r="110" spans="5:6" x14ac:dyDescent="0.25">
      <c r="E110" s="174"/>
      <c r="F110" s="184"/>
    </row>
    <row r="111" spans="5:6" x14ac:dyDescent="0.25">
      <c r="E111" s="174"/>
      <c r="F111" s="184"/>
    </row>
    <row r="112" spans="5:6" x14ac:dyDescent="0.25">
      <c r="E112" s="174"/>
      <c r="F112" s="184"/>
    </row>
    <row r="113" spans="5:6" x14ac:dyDescent="0.25">
      <c r="E113" s="174"/>
      <c r="F113" s="184"/>
    </row>
    <row r="114" spans="5:6" x14ac:dyDescent="0.25">
      <c r="E114" s="174"/>
      <c r="F114" s="184"/>
    </row>
    <row r="115" spans="5:6" x14ac:dyDescent="0.25">
      <c r="E115" s="174"/>
      <c r="F115" s="184"/>
    </row>
    <row r="116" spans="5:6" x14ac:dyDescent="0.25">
      <c r="E116" s="174"/>
      <c r="F116" s="184"/>
    </row>
    <row r="117" spans="5:6" x14ac:dyDescent="0.25">
      <c r="E117" s="174"/>
      <c r="F117" s="184"/>
    </row>
    <row r="118" spans="5:6" x14ac:dyDescent="0.25">
      <c r="E118" s="174"/>
      <c r="F118" s="184"/>
    </row>
    <row r="119" spans="5:6" x14ac:dyDescent="0.25">
      <c r="E119" s="174"/>
      <c r="F119" s="184"/>
    </row>
    <row r="120" spans="5:6" x14ac:dyDescent="0.25">
      <c r="E120" s="174"/>
      <c r="F120" s="184"/>
    </row>
    <row r="121" spans="5:6" x14ac:dyDescent="0.25">
      <c r="E121" s="174"/>
      <c r="F121" s="184"/>
    </row>
    <row r="122" spans="5:6" x14ac:dyDescent="0.25">
      <c r="E122" s="174"/>
      <c r="F122" s="184"/>
    </row>
    <row r="123" spans="5:6" x14ac:dyDescent="0.25">
      <c r="E123" s="174"/>
      <c r="F123" s="184"/>
    </row>
    <row r="124" spans="5:6" x14ac:dyDescent="0.25">
      <c r="E124" s="174"/>
      <c r="F124" s="184"/>
    </row>
    <row r="125" spans="5:6" x14ac:dyDescent="0.25">
      <c r="E125" s="174"/>
      <c r="F125" s="184"/>
    </row>
    <row r="126" spans="5:6" x14ac:dyDescent="0.25">
      <c r="E126" s="174"/>
      <c r="F126" s="184"/>
    </row>
    <row r="127" spans="5:6" x14ac:dyDescent="0.25">
      <c r="E127" s="174"/>
      <c r="F127" s="184"/>
    </row>
    <row r="128" spans="5:6" x14ac:dyDescent="0.25">
      <c r="E128" s="174"/>
      <c r="F128" s="184"/>
    </row>
    <row r="129" spans="5:6" x14ac:dyDescent="0.25">
      <c r="E129" s="174"/>
      <c r="F129" s="184"/>
    </row>
    <row r="130" spans="5:6" x14ac:dyDescent="0.25">
      <c r="E130" s="174"/>
      <c r="F130" s="184"/>
    </row>
    <row r="131" spans="5:6" x14ac:dyDescent="0.25">
      <c r="E131" s="174"/>
      <c r="F131" s="184"/>
    </row>
    <row r="132" spans="5:6" x14ac:dyDescent="0.25">
      <c r="E132" s="174"/>
      <c r="F132" s="184"/>
    </row>
    <row r="133" spans="5:6" x14ac:dyDescent="0.25">
      <c r="E133" s="174"/>
      <c r="F133" s="184"/>
    </row>
    <row r="134" spans="5:6" x14ac:dyDescent="0.25">
      <c r="E134" s="174"/>
      <c r="F134" s="184"/>
    </row>
    <row r="135" spans="5:6" x14ac:dyDescent="0.25">
      <c r="E135" s="174"/>
      <c r="F135" s="184"/>
    </row>
    <row r="136" spans="5:6" x14ac:dyDescent="0.25">
      <c r="E136" s="174"/>
      <c r="F136" s="184"/>
    </row>
    <row r="137" spans="5:6" x14ac:dyDescent="0.25">
      <c r="E137" s="174"/>
      <c r="F137" s="184"/>
    </row>
    <row r="138" spans="5:6" x14ac:dyDescent="0.25">
      <c r="E138" s="174"/>
      <c r="F138" s="184"/>
    </row>
    <row r="139" spans="5:6" x14ac:dyDescent="0.25">
      <c r="E139" s="174"/>
      <c r="F139" s="184"/>
    </row>
    <row r="140" spans="5:6" x14ac:dyDescent="0.25">
      <c r="E140" s="174"/>
      <c r="F140" s="184"/>
    </row>
    <row r="141" spans="5:6" x14ac:dyDescent="0.25">
      <c r="E141" s="174"/>
      <c r="F141" s="184"/>
    </row>
    <row r="142" spans="5:6" x14ac:dyDescent="0.25">
      <c r="E142" s="174"/>
      <c r="F142" s="184"/>
    </row>
    <row r="143" spans="5:6" x14ac:dyDescent="0.25">
      <c r="E143" s="174"/>
      <c r="F143" s="184"/>
    </row>
    <row r="144" spans="5:6" x14ac:dyDescent="0.25">
      <c r="E144" s="174"/>
      <c r="F144" s="184"/>
    </row>
    <row r="145" spans="5:6" x14ac:dyDescent="0.25">
      <c r="E145" s="174"/>
      <c r="F145" s="184"/>
    </row>
    <row r="146" spans="5:6" x14ac:dyDescent="0.25">
      <c r="E146" s="174"/>
      <c r="F146" s="184"/>
    </row>
    <row r="147" spans="5:6" x14ac:dyDescent="0.25">
      <c r="E147" s="174"/>
      <c r="F147" s="184"/>
    </row>
    <row r="148" spans="5:6" x14ac:dyDescent="0.25">
      <c r="E148" s="174"/>
      <c r="F148" s="184"/>
    </row>
    <row r="149" spans="5:6" x14ac:dyDescent="0.25">
      <c r="E149" s="174"/>
      <c r="F149" s="184"/>
    </row>
    <row r="150" spans="5:6" x14ac:dyDescent="0.25">
      <c r="E150" s="174"/>
      <c r="F150" s="184"/>
    </row>
    <row r="151" spans="5:6" x14ac:dyDescent="0.25">
      <c r="E151" s="174"/>
      <c r="F151" s="184"/>
    </row>
    <row r="152" spans="5:6" x14ac:dyDescent="0.25">
      <c r="E152" s="174"/>
      <c r="F152" s="184"/>
    </row>
    <row r="153" spans="5:6" x14ac:dyDescent="0.25">
      <c r="E153" s="174"/>
      <c r="F153" s="184"/>
    </row>
    <row r="154" spans="5:6" x14ac:dyDescent="0.25">
      <c r="E154" s="174"/>
      <c r="F154" s="184"/>
    </row>
    <row r="155" spans="5:6" x14ac:dyDescent="0.25">
      <c r="E155" s="174"/>
      <c r="F155" s="184"/>
    </row>
    <row r="156" spans="5:6" x14ac:dyDescent="0.25">
      <c r="E156" s="174"/>
      <c r="F156" s="184"/>
    </row>
    <row r="157" spans="5:6" x14ac:dyDescent="0.25">
      <c r="E157" s="174"/>
      <c r="F157" s="184"/>
    </row>
    <row r="158" spans="5:6" x14ac:dyDescent="0.25">
      <c r="E158" s="174"/>
      <c r="F158" s="184"/>
    </row>
    <row r="159" spans="5:6" x14ac:dyDescent="0.25">
      <c r="E159" s="174"/>
      <c r="F159" s="184"/>
    </row>
    <row r="160" spans="5:6" x14ac:dyDescent="0.25">
      <c r="E160" s="174"/>
      <c r="F160" s="184"/>
    </row>
    <row r="161" spans="5:6" x14ac:dyDescent="0.25">
      <c r="E161" s="174"/>
      <c r="F161" s="184"/>
    </row>
    <row r="162" spans="5:6" x14ac:dyDescent="0.25">
      <c r="E162" s="174"/>
      <c r="F162" s="184"/>
    </row>
    <row r="163" spans="5:6" x14ac:dyDescent="0.25">
      <c r="E163" s="174"/>
      <c r="F163" s="184"/>
    </row>
    <row r="164" spans="5:6" x14ac:dyDescent="0.25">
      <c r="E164" s="174"/>
      <c r="F164" s="184"/>
    </row>
    <row r="165" spans="5:6" x14ac:dyDescent="0.25">
      <c r="E165" s="174"/>
      <c r="F165" s="184"/>
    </row>
    <row r="166" spans="5:6" x14ac:dyDescent="0.25">
      <c r="E166" s="174"/>
      <c r="F166" s="184"/>
    </row>
    <row r="167" spans="5:6" x14ac:dyDescent="0.25">
      <c r="E167" s="174"/>
      <c r="F167" s="184"/>
    </row>
    <row r="168" spans="5:6" x14ac:dyDescent="0.25">
      <c r="E168" s="174"/>
      <c r="F168" s="184"/>
    </row>
    <row r="169" spans="5:6" x14ac:dyDescent="0.25">
      <c r="E169" s="174"/>
      <c r="F169" s="184"/>
    </row>
    <row r="170" spans="5:6" x14ac:dyDescent="0.25">
      <c r="E170" s="174"/>
      <c r="F170" s="184"/>
    </row>
    <row r="171" spans="5:6" x14ac:dyDescent="0.25">
      <c r="E171" s="174"/>
      <c r="F171" s="184"/>
    </row>
    <row r="172" spans="5:6" x14ac:dyDescent="0.25">
      <c r="E172" s="174"/>
      <c r="F172" s="184"/>
    </row>
    <row r="173" spans="5:6" x14ac:dyDescent="0.25">
      <c r="E173" s="174"/>
      <c r="F173" s="184"/>
    </row>
    <row r="174" spans="5:6" x14ac:dyDescent="0.25">
      <c r="E174" s="174"/>
      <c r="F174" s="184"/>
    </row>
    <row r="175" spans="5:6" x14ac:dyDescent="0.25">
      <c r="E175" s="174"/>
      <c r="F175" s="184"/>
    </row>
    <row r="176" spans="5:6" x14ac:dyDescent="0.25">
      <c r="E176" s="174"/>
      <c r="F176" s="184"/>
    </row>
    <row r="177" spans="5:6" x14ac:dyDescent="0.25">
      <c r="E177" s="174"/>
      <c r="F177" s="184"/>
    </row>
    <row r="178" spans="5:6" x14ac:dyDescent="0.25">
      <c r="E178" s="174"/>
      <c r="F178" s="184"/>
    </row>
    <row r="179" spans="5:6" x14ac:dyDescent="0.25">
      <c r="E179" s="174"/>
      <c r="F179" s="184"/>
    </row>
    <row r="180" spans="5:6" x14ac:dyDescent="0.25">
      <c r="E180" s="174"/>
      <c r="F180" s="184"/>
    </row>
    <row r="181" spans="5:6" x14ac:dyDescent="0.25">
      <c r="E181" s="174"/>
      <c r="F181" s="184"/>
    </row>
    <row r="182" spans="5:6" x14ac:dyDescent="0.25">
      <c r="E182" s="174"/>
      <c r="F182" s="184"/>
    </row>
    <row r="183" spans="5:6" x14ac:dyDescent="0.25">
      <c r="E183" s="174"/>
      <c r="F183" s="184"/>
    </row>
    <row r="184" spans="5:6" x14ac:dyDescent="0.25">
      <c r="E184" s="174"/>
      <c r="F184" s="184"/>
    </row>
    <row r="185" spans="5:6" x14ac:dyDescent="0.25">
      <c r="E185" s="174"/>
      <c r="F185" s="184"/>
    </row>
    <row r="186" spans="5:6" x14ac:dyDescent="0.25">
      <c r="E186" s="174"/>
      <c r="F186" s="184"/>
    </row>
    <row r="187" spans="5:6" x14ac:dyDescent="0.25">
      <c r="E187" s="174"/>
      <c r="F187" s="184"/>
    </row>
    <row r="188" spans="5:6" x14ac:dyDescent="0.25">
      <c r="E188" s="174"/>
      <c r="F188" s="184"/>
    </row>
    <row r="189" spans="5:6" x14ac:dyDescent="0.25">
      <c r="E189" s="174"/>
      <c r="F189" s="184"/>
    </row>
    <row r="190" spans="5:6" x14ac:dyDescent="0.25">
      <c r="E190" s="174"/>
      <c r="F190" s="184"/>
    </row>
    <row r="191" spans="5:6" x14ac:dyDescent="0.25">
      <c r="E191" s="174"/>
      <c r="F191" s="184"/>
    </row>
    <row r="192" spans="5:6" x14ac:dyDescent="0.25">
      <c r="E192" s="174"/>
      <c r="F192" s="184"/>
    </row>
    <row r="193" spans="5:6" x14ac:dyDescent="0.25">
      <c r="E193" s="174"/>
      <c r="F193" s="184"/>
    </row>
    <row r="194" spans="5:6" x14ac:dyDescent="0.25">
      <c r="E194" s="174"/>
      <c r="F194" s="184"/>
    </row>
    <row r="195" spans="5:6" x14ac:dyDescent="0.25">
      <c r="E195" s="174"/>
      <c r="F195" s="184"/>
    </row>
    <row r="196" spans="5:6" x14ac:dyDescent="0.25">
      <c r="E196" s="174"/>
      <c r="F196" s="184"/>
    </row>
    <row r="197" spans="5:6" x14ac:dyDescent="0.25">
      <c r="E197" s="174"/>
      <c r="F197" s="184"/>
    </row>
    <row r="198" spans="5:6" x14ac:dyDescent="0.25">
      <c r="E198" s="174"/>
      <c r="F198" s="184"/>
    </row>
    <row r="199" spans="5:6" x14ac:dyDescent="0.25">
      <c r="E199" s="174"/>
      <c r="F199" s="184"/>
    </row>
    <row r="200" spans="5:6" x14ac:dyDescent="0.25">
      <c r="E200" s="174"/>
      <c r="F200" s="184"/>
    </row>
    <row r="201" spans="5:6" x14ac:dyDescent="0.25">
      <c r="E201" s="174"/>
      <c r="F201" s="184"/>
    </row>
    <row r="202" spans="5:6" x14ac:dyDescent="0.25">
      <c r="E202" s="174"/>
      <c r="F202" s="184"/>
    </row>
    <row r="203" spans="5:6" x14ac:dyDescent="0.25">
      <c r="E203" s="174"/>
      <c r="F203" s="184"/>
    </row>
    <row r="204" spans="5:6" x14ac:dyDescent="0.25">
      <c r="E204" s="174"/>
      <c r="F204" s="184"/>
    </row>
    <row r="205" spans="5:6" x14ac:dyDescent="0.25">
      <c r="E205" s="174"/>
      <c r="F205" s="184"/>
    </row>
    <row r="206" spans="5:6" x14ac:dyDescent="0.25">
      <c r="E206" s="174"/>
      <c r="F206" s="184"/>
    </row>
    <row r="207" spans="5:6" x14ac:dyDescent="0.25">
      <c r="E207" s="174"/>
      <c r="F207" s="184"/>
    </row>
    <row r="208" spans="5:6" x14ac:dyDescent="0.25">
      <c r="E208" s="174"/>
      <c r="F208" s="184"/>
    </row>
    <row r="209" spans="5:6" x14ac:dyDescent="0.25">
      <c r="E209" s="174"/>
      <c r="F209" s="184"/>
    </row>
    <row r="210" spans="5:6" x14ac:dyDescent="0.25">
      <c r="E210" s="174"/>
      <c r="F210" s="184"/>
    </row>
    <row r="211" spans="5:6" x14ac:dyDescent="0.25">
      <c r="E211" s="174"/>
      <c r="F211" s="184"/>
    </row>
    <row r="212" spans="5:6" x14ac:dyDescent="0.25">
      <c r="E212" s="174"/>
      <c r="F212" s="184"/>
    </row>
    <row r="213" spans="5:6" x14ac:dyDescent="0.25">
      <c r="E213" s="174"/>
      <c r="F213" s="184"/>
    </row>
    <row r="214" spans="5:6" x14ac:dyDescent="0.25">
      <c r="E214" s="174"/>
      <c r="F214" s="184"/>
    </row>
    <row r="215" spans="5:6" x14ac:dyDescent="0.25">
      <c r="E215" s="174"/>
      <c r="F215" s="184"/>
    </row>
    <row r="216" spans="5:6" x14ac:dyDescent="0.25">
      <c r="E216" s="174"/>
      <c r="F216" s="184"/>
    </row>
    <row r="217" spans="5:6" x14ac:dyDescent="0.25">
      <c r="E217" s="174"/>
      <c r="F217" s="184"/>
    </row>
    <row r="218" spans="5:6" x14ac:dyDescent="0.25">
      <c r="E218" s="174"/>
      <c r="F218" s="184"/>
    </row>
    <row r="219" spans="5:6" x14ac:dyDescent="0.25">
      <c r="E219" s="174"/>
      <c r="F219" s="184"/>
    </row>
    <row r="220" spans="5:6" x14ac:dyDescent="0.25">
      <c r="E220" s="174"/>
      <c r="F220" s="184"/>
    </row>
    <row r="221" spans="5:6" x14ac:dyDescent="0.25">
      <c r="E221" s="174"/>
      <c r="F221" s="184"/>
    </row>
    <row r="222" spans="5:6" x14ac:dyDescent="0.25">
      <c r="E222" s="174"/>
      <c r="F222" s="184"/>
    </row>
    <row r="223" spans="5:6" x14ac:dyDescent="0.25">
      <c r="E223" s="174"/>
      <c r="F223" s="184"/>
    </row>
    <row r="224" spans="5:6" x14ac:dyDescent="0.25">
      <c r="E224" s="174"/>
      <c r="F224" s="184"/>
    </row>
    <row r="225" spans="5:6" x14ac:dyDescent="0.25">
      <c r="E225" s="174"/>
      <c r="F225" s="184"/>
    </row>
    <row r="226" spans="5:6" x14ac:dyDescent="0.25">
      <c r="E226" s="174"/>
      <c r="F226" s="184"/>
    </row>
    <row r="227" spans="5:6" x14ac:dyDescent="0.25">
      <c r="E227" s="174"/>
      <c r="F227" s="184"/>
    </row>
    <row r="228" spans="5:6" x14ac:dyDescent="0.25">
      <c r="E228" s="174"/>
      <c r="F228" s="184"/>
    </row>
    <row r="229" spans="5:6" x14ac:dyDescent="0.25">
      <c r="E229" s="174"/>
      <c r="F229" s="184"/>
    </row>
    <row r="230" spans="5:6" x14ac:dyDescent="0.25">
      <c r="E230" s="174"/>
      <c r="F230" s="184"/>
    </row>
    <row r="231" spans="5:6" x14ac:dyDescent="0.25">
      <c r="E231" s="174"/>
      <c r="F231" s="184"/>
    </row>
    <row r="232" spans="5:6" x14ac:dyDescent="0.25">
      <c r="E232" s="174"/>
      <c r="F232" s="184"/>
    </row>
    <row r="233" spans="5:6" x14ac:dyDescent="0.25">
      <c r="E233" s="174"/>
      <c r="F233" s="184"/>
    </row>
    <row r="234" spans="5:6" x14ac:dyDescent="0.25">
      <c r="E234" s="174"/>
      <c r="F234" s="184"/>
    </row>
    <row r="235" spans="5:6" x14ac:dyDescent="0.25">
      <c r="E235" s="174"/>
      <c r="F235" s="184"/>
    </row>
    <row r="236" spans="5:6" x14ac:dyDescent="0.25">
      <c r="E236" s="174"/>
      <c r="F236" s="184"/>
    </row>
    <row r="237" spans="5:6" x14ac:dyDescent="0.25">
      <c r="E237" s="174"/>
      <c r="F237" s="184"/>
    </row>
    <row r="238" spans="5:6" x14ac:dyDescent="0.25">
      <c r="E238" s="174"/>
      <c r="F238" s="184"/>
    </row>
    <row r="239" spans="5:6" x14ac:dyDescent="0.25">
      <c r="E239" s="174"/>
      <c r="F239" s="184"/>
    </row>
    <row r="240" spans="5:6" x14ac:dyDescent="0.25">
      <c r="E240" s="174"/>
      <c r="F240" s="184"/>
    </row>
    <row r="241" spans="5:6" x14ac:dyDescent="0.25">
      <c r="E241" s="174"/>
      <c r="F241" s="184"/>
    </row>
    <row r="242" spans="5:6" x14ac:dyDescent="0.25">
      <c r="E242" s="174"/>
      <c r="F242" s="184"/>
    </row>
    <row r="243" spans="5:6" x14ac:dyDescent="0.25">
      <c r="E243" s="174"/>
      <c r="F243" s="184"/>
    </row>
    <row r="244" spans="5:6" x14ac:dyDescent="0.25">
      <c r="E244" s="174"/>
      <c r="F244" s="184"/>
    </row>
    <row r="245" spans="5:6" x14ac:dyDescent="0.25">
      <c r="E245" s="174"/>
      <c r="F245" s="184"/>
    </row>
    <row r="246" spans="5:6" x14ac:dyDescent="0.25">
      <c r="E246" s="174"/>
      <c r="F246" s="184"/>
    </row>
    <row r="247" spans="5:6" x14ac:dyDescent="0.25">
      <c r="E247" s="174"/>
      <c r="F247" s="184"/>
    </row>
    <row r="248" spans="5:6" x14ac:dyDescent="0.25">
      <c r="E248" s="174"/>
      <c r="F248" s="184"/>
    </row>
    <row r="249" spans="5:6" x14ac:dyDescent="0.25">
      <c r="E249" s="174"/>
      <c r="F249" s="184"/>
    </row>
    <row r="250" spans="5:6" x14ac:dyDescent="0.25">
      <c r="E250" s="174"/>
      <c r="F250" s="184"/>
    </row>
    <row r="251" spans="5:6" x14ac:dyDescent="0.25">
      <c r="E251" s="174"/>
      <c r="F251" s="184"/>
    </row>
    <row r="252" spans="5:6" x14ac:dyDescent="0.25">
      <c r="E252" s="174"/>
      <c r="F252" s="184"/>
    </row>
    <row r="253" spans="5:6" x14ac:dyDescent="0.25">
      <c r="E253" s="174"/>
      <c r="F253" s="184"/>
    </row>
    <row r="254" spans="5:6" x14ac:dyDescent="0.25">
      <c r="E254" s="174"/>
      <c r="F254" s="184"/>
    </row>
    <row r="255" spans="5:6" x14ac:dyDescent="0.25">
      <c r="E255" s="174"/>
      <c r="F255" s="184"/>
    </row>
    <row r="256" spans="5:6" x14ac:dyDescent="0.25">
      <c r="E256" s="174"/>
      <c r="F256" s="184"/>
    </row>
    <row r="257" spans="5:6" x14ac:dyDescent="0.25">
      <c r="E257" s="174"/>
      <c r="F257" s="184"/>
    </row>
    <row r="258" spans="5:6" x14ac:dyDescent="0.25">
      <c r="E258" s="174"/>
      <c r="F258" s="184"/>
    </row>
    <row r="259" spans="5:6" x14ac:dyDescent="0.25">
      <c r="E259" s="174"/>
      <c r="F259" s="184"/>
    </row>
    <row r="260" spans="5:6" x14ac:dyDescent="0.25">
      <c r="E260" s="174"/>
      <c r="F260" s="184"/>
    </row>
    <row r="261" spans="5:6" x14ac:dyDescent="0.25">
      <c r="E261" s="174"/>
      <c r="F261" s="184"/>
    </row>
    <row r="262" spans="5:6" x14ac:dyDescent="0.25">
      <c r="E262" s="174"/>
      <c r="F262" s="184"/>
    </row>
    <row r="263" spans="5:6" x14ac:dyDescent="0.25">
      <c r="E263" s="174"/>
      <c r="F263" s="184"/>
    </row>
    <row r="264" spans="5:6" x14ac:dyDescent="0.25">
      <c r="E264" s="174"/>
      <c r="F264" s="184"/>
    </row>
    <row r="265" spans="5:6" x14ac:dyDescent="0.25">
      <c r="E265" s="174"/>
      <c r="F265" s="184"/>
    </row>
    <row r="266" spans="5:6" x14ac:dyDescent="0.25">
      <c r="E266" s="174"/>
      <c r="F266" s="184"/>
    </row>
    <row r="267" spans="5:6" x14ac:dyDescent="0.25">
      <c r="E267" s="174"/>
      <c r="F267" s="184"/>
    </row>
    <row r="268" spans="5:6" x14ac:dyDescent="0.25">
      <c r="E268" s="174"/>
      <c r="F268" s="184"/>
    </row>
    <row r="269" spans="5:6" x14ac:dyDescent="0.25">
      <c r="E269" s="174"/>
      <c r="F269" s="184"/>
    </row>
    <row r="270" spans="5:6" x14ac:dyDescent="0.25">
      <c r="E270" s="174"/>
      <c r="F270" s="184"/>
    </row>
    <row r="271" spans="5:6" x14ac:dyDescent="0.25">
      <c r="E271" s="174"/>
      <c r="F271" s="184"/>
    </row>
    <row r="272" spans="5:6" x14ac:dyDescent="0.25">
      <c r="E272" s="174"/>
      <c r="F272" s="184"/>
    </row>
    <row r="273" spans="5:6" x14ac:dyDescent="0.25">
      <c r="E273" s="174"/>
      <c r="F273" s="184"/>
    </row>
    <row r="274" spans="5:6" x14ac:dyDescent="0.25">
      <c r="E274" s="174"/>
      <c r="F274" s="184"/>
    </row>
    <row r="275" spans="5:6" x14ac:dyDescent="0.25">
      <c r="E275" s="174"/>
      <c r="F275" s="184"/>
    </row>
    <row r="276" spans="5:6" x14ac:dyDescent="0.25">
      <c r="E276" s="174"/>
      <c r="F276" s="184"/>
    </row>
    <row r="277" spans="5:6" x14ac:dyDescent="0.25">
      <c r="E277" s="174"/>
      <c r="F277" s="184"/>
    </row>
    <row r="278" spans="5:6" x14ac:dyDescent="0.25">
      <c r="E278" s="174"/>
      <c r="F278" s="184"/>
    </row>
    <row r="279" spans="5:6" x14ac:dyDescent="0.25">
      <c r="E279" s="174"/>
      <c r="F279" s="184"/>
    </row>
    <row r="280" spans="5:6" x14ac:dyDescent="0.25">
      <c r="E280" s="174"/>
      <c r="F280" s="184"/>
    </row>
    <row r="281" spans="5:6" x14ac:dyDescent="0.25">
      <c r="E281" s="174"/>
      <c r="F281" s="184"/>
    </row>
    <row r="282" spans="5:6" x14ac:dyDescent="0.25">
      <c r="E282" s="174"/>
      <c r="F282" s="184"/>
    </row>
    <row r="283" spans="5:6" x14ac:dyDescent="0.25">
      <c r="E283" s="174"/>
      <c r="F283" s="184"/>
    </row>
    <row r="284" spans="5:6" x14ac:dyDescent="0.25">
      <c r="E284" s="174"/>
      <c r="F284" s="184"/>
    </row>
    <row r="285" spans="5:6" x14ac:dyDescent="0.25">
      <c r="E285" s="174"/>
      <c r="F285" s="184"/>
    </row>
    <row r="286" spans="5:6" x14ac:dyDescent="0.25">
      <c r="E286" s="174"/>
      <c r="F286" s="184"/>
    </row>
    <row r="287" spans="5:6" x14ac:dyDescent="0.25">
      <c r="E287" s="174"/>
      <c r="F287" s="184"/>
    </row>
    <row r="288" spans="5:6" x14ac:dyDescent="0.25">
      <c r="E288" s="174"/>
      <c r="F288" s="184"/>
    </row>
    <row r="289" spans="5:6" x14ac:dyDescent="0.25">
      <c r="E289" s="174"/>
      <c r="F289" s="184"/>
    </row>
    <row r="290" spans="5:6" x14ac:dyDescent="0.25">
      <c r="E290" s="174"/>
      <c r="F290" s="184"/>
    </row>
    <row r="291" spans="5:6" x14ac:dyDescent="0.25">
      <c r="E291" s="174"/>
      <c r="F291" s="184"/>
    </row>
    <row r="292" spans="5:6" x14ac:dyDescent="0.25">
      <c r="E292" s="174"/>
      <c r="F292" s="184"/>
    </row>
    <row r="293" spans="5:6" x14ac:dyDescent="0.25">
      <c r="E293" s="174"/>
      <c r="F293" s="184"/>
    </row>
    <row r="294" spans="5:6" x14ac:dyDescent="0.25">
      <c r="E294" s="174"/>
      <c r="F294" s="184"/>
    </row>
    <row r="295" spans="5:6" x14ac:dyDescent="0.25">
      <c r="E295" s="174"/>
      <c r="F295" s="184"/>
    </row>
    <row r="296" spans="5:6" x14ac:dyDescent="0.25">
      <c r="E296" s="174"/>
      <c r="F296" s="184"/>
    </row>
    <row r="297" spans="5:6" x14ac:dyDescent="0.25">
      <c r="E297" s="174"/>
      <c r="F297" s="184"/>
    </row>
    <row r="298" spans="5:6" x14ac:dyDescent="0.25">
      <c r="E298" s="174"/>
      <c r="F298" s="184"/>
    </row>
    <row r="299" spans="5:6" x14ac:dyDescent="0.25">
      <c r="E299" s="174"/>
      <c r="F299" s="184"/>
    </row>
    <row r="300" spans="5:6" x14ac:dyDescent="0.25">
      <c r="E300" s="174"/>
      <c r="F300" s="184"/>
    </row>
    <row r="301" spans="5:6" x14ac:dyDescent="0.25">
      <c r="E301" s="174"/>
      <c r="F301" s="184"/>
    </row>
    <row r="302" spans="5:6" x14ac:dyDescent="0.25">
      <c r="E302" s="174"/>
      <c r="F302" s="184"/>
    </row>
    <row r="303" spans="5:6" x14ac:dyDescent="0.25">
      <c r="E303" s="174"/>
      <c r="F303" s="184"/>
    </row>
    <row r="304" spans="5:6" x14ac:dyDescent="0.25">
      <c r="E304" s="174"/>
      <c r="F304" s="184"/>
    </row>
    <row r="305" spans="5:6" x14ac:dyDescent="0.25">
      <c r="E305" s="174"/>
      <c r="F305" s="184"/>
    </row>
    <row r="306" spans="5:6" x14ac:dyDescent="0.25">
      <c r="E306" s="174"/>
      <c r="F306" s="184"/>
    </row>
    <row r="307" spans="5:6" x14ac:dyDescent="0.25">
      <c r="E307" s="174"/>
      <c r="F307" s="184"/>
    </row>
    <row r="308" spans="5:6" x14ac:dyDescent="0.25">
      <c r="E308" s="174"/>
      <c r="F308" s="184"/>
    </row>
    <row r="309" spans="5:6" x14ac:dyDescent="0.25">
      <c r="E309" s="174"/>
      <c r="F309" s="184"/>
    </row>
    <row r="310" spans="5:6" x14ac:dyDescent="0.25">
      <c r="E310" s="174"/>
      <c r="F310" s="184"/>
    </row>
    <row r="311" spans="5:6" x14ac:dyDescent="0.25">
      <c r="E311" s="174"/>
      <c r="F311" s="184"/>
    </row>
    <row r="312" spans="5:6" x14ac:dyDescent="0.25">
      <c r="E312" s="174"/>
      <c r="F312" s="184"/>
    </row>
    <row r="313" spans="5:6" x14ac:dyDescent="0.25">
      <c r="E313" s="174"/>
      <c r="F313" s="184"/>
    </row>
    <row r="314" spans="5:6" x14ac:dyDescent="0.25">
      <c r="E314" s="174"/>
      <c r="F314" s="184"/>
    </row>
    <row r="315" spans="5:6" x14ac:dyDescent="0.25">
      <c r="E315" s="174"/>
      <c r="F315" s="184"/>
    </row>
    <row r="316" spans="5:6" x14ac:dyDescent="0.25">
      <c r="E316" s="174"/>
      <c r="F316" s="184"/>
    </row>
    <row r="317" spans="5:6" x14ac:dyDescent="0.25">
      <c r="E317" s="174"/>
      <c r="F317" s="184"/>
    </row>
    <row r="318" spans="5:6" x14ac:dyDescent="0.25">
      <c r="E318" s="174"/>
      <c r="F318" s="184"/>
    </row>
    <row r="319" spans="5:6" x14ac:dyDescent="0.25">
      <c r="E319" s="174"/>
      <c r="F319" s="184"/>
    </row>
    <row r="320" spans="5:6" x14ac:dyDescent="0.25">
      <c r="E320" s="174"/>
      <c r="F320" s="184"/>
    </row>
    <row r="321" spans="5:6" x14ac:dyDescent="0.25">
      <c r="E321" s="174"/>
      <c r="F321" s="184"/>
    </row>
    <row r="322" spans="5:6" x14ac:dyDescent="0.25">
      <c r="E322" s="174"/>
      <c r="F322" s="184"/>
    </row>
    <row r="323" spans="5:6" x14ac:dyDescent="0.25">
      <c r="E323" s="174"/>
      <c r="F323" s="184"/>
    </row>
    <row r="324" spans="5:6" x14ac:dyDescent="0.25">
      <c r="E324" s="174"/>
      <c r="F324" s="184"/>
    </row>
    <row r="325" spans="5:6" x14ac:dyDescent="0.25">
      <c r="E325" s="174"/>
      <c r="F325" s="184"/>
    </row>
    <row r="326" spans="5:6" x14ac:dyDescent="0.25">
      <c r="E326" s="174"/>
      <c r="F326" s="184"/>
    </row>
    <row r="327" spans="5:6" x14ac:dyDescent="0.25">
      <c r="E327" s="174"/>
      <c r="F327" s="184"/>
    </row>
    <row r="328" spans="5:6" x14ac:dyDescent="0.25">
      <c r="E328" s="174"/>
      <c r="F328" s="184"/>
    </row>
    <row r="329" spans="5:6" x14ac:dyDescent="0.25">
      <c r="E329" s="174"/>
      <c r="F329" s="184"/>
    </row>
    <row r="330" spans="5:6" x14ac:dyDescent="0.25">
      <c r="E330" s="174"/>
      <c r="F330" s="184"/>
    </row>
    <row r="331" spans="5:6" x14ac:dyDescent="0.25">
      <c r="E331" s="174"/>
      <c r="F331" s="184"/>
    </row>
    <row r="332" spans="5:6" x14ac:dyDescent="0.25">
      <c r="E332" s="174"/>
      <c r="F332" s="184"/>
    </row>
    <row r="333" spans="5:6" x14ac:dyDescent="0.25">
      <c r="E333" s="174"/>
      <c r="F333" s="184"/>
    </row>
    <row r="334" spans="5:6" x14ac:dyDescent="0.25">
      <c r="E334" s="174"/>
      <c r="F334" s="184"/>
    </row>
    <row r="335" spans="5:6" x14ac:dyDescent="0.25">
      <c r="E335" s="174"/>
      <c r="F335" s="184"/>
    </row>
    <row r="336" spans="5:6" x14ac:dyDescent="0.25">
      <c r="E336" s="174"/>
      <c r="F336" s="184"/>
    </row>
    <row r="337" spans="5:6" x14ac:dyDescent="0.25">
      <c r="E337" s="174"/>
      <c r="F337" s="184"/>
    </row>
    <row r="338" spans="5:6" x14ac:dyDescent="0.25">
      <c r="E338" s="174"/>
      <c r="F338" s="184"/>
    </row>
    <row r="339" spans="5:6" x14ac:dyDescent="0.25">
      <c r="E339" s="174"/>
      <c r="F339" s="184"/>
    </row>
    <row r="340" spans="5:6" x14ac:dyDescent="0.25">
      <c r="E340" s="174"/>
      <c r="F340" s="184"/>
    </row>
    <row r="341" spans="5:6" x14ac:dyDescent="0.25">
      <c r="E341" s="174"/>
      <c r="F341" s="184"/>
    </row>
    <row r="342" spans="5:6" x14ac:dyDescent="0.25">
      <c r="E342" s="174"/>
      <c r="F342" s="184"/>
    </row>
    <row r="343" spans="5:6" x14ac:dyDescent="0.25">
      <c r="E343" s="174"/>
      <c r="F343" s="184"/>
    </row>
    <row r="344" spans="5:6" x14ac:dyDescent="0.25">
      <c r="E344" s="174"/>
      <c r="F344" s="184"/>
    </row>
    <row r="345" spans="5:6" x14ac:dyDescent="0.25">
      <c r="E345" s="174"/>
      <c r="F345" s="184"/>
    </row>
    <row r="346" spans="5:6" x14ac:dyDescent="0.25">
      <c r="E346" s="174"/>
      <c r="F346" s="184"/>
    </row>
    <row r="347" spans="5:6" x14ac:dyDescent="0.25">
      <c r="E347" s="174"/>
      <c r="F347" s="184"/>
    </row>
    <row r="348" spans="5:6" x14ac:dyDescent="0.25">
      <c r="E348" s="174"/>
      <c r="F348" s="184"/>
    </row>
    <row r="349" spans="5:6" x14ac:dyDescent="0.25">
      <c r="E349" s="174"/>
      <c r="F349" s="184"/>
    </row>
    <row r="350" spans="5:6" x14ac:dyDescent="0.25">
      <c r="E350" s="174"/>
      <c r="F350" s="184"/>
    </row>
    <row r="351" spans="5:6" x14ac:dyDescent="0.25">
      <c r="E351" s="174"/>
      <c r="F351" s="184"/>
    </row>
    <row r="352" spans="5:6" x14ac:dyDescent="0.25">
      <c r="E352" s="174"/>
      <c r="F352" s="184"/>
    </row>
    <row r="353" spans="5:6" x14ac:dyDescent="0.25">
      <c r="E353" s="174"/>
      <c r="F353" s="184"/>
    </row>
    <row r="354" spans="5:6" x14ac:dyDescent="0.25">
      <c r="E354" s="174"/>
      <c r="F354" s="184"/>
    </row>
    <row r="355" spans="5:6" x14ac:dyDescent="0.25">
      <c r="E355" s="174"/>
      <c r="F355" s="184"/>
    </row>
    <row r="356" spans="5:6" x14ac:dyDescent="0.25">
      <c r="E356" s="174"/>
      <c r="F356" s="184"/>
    </row>
    <row r="357" spans="5:6" x14ac:dyDescent="0.25">
      <c r="E357" s="174"/>
      <c r="F357" s="184"/>
    </row>
    <row r="358" spans="5:6" x14ac:dyDescent="0.25">
      <c r="E358" s="174"/>
      <c r="F358" s="184"/>
    </row>
    <row r="359" spans="5:6" x14ac:dyDescent="0.25">
      <c r="E359" s="174"/>
      <c r="F359" s="184"/>
    </row>
    <row r="360" spans="5:6" x14ac:dyDescent="0.25">
      <c r="E360" s="174"/>
      <c r="F360" s="184"/>
    </row>
    <row r="361" spans="5:6" x14ac:dyDescent="0.25">
      <c r="E361" s="174"/>
      <c r="F361" s="184"/>
    </row>
    <row r="362" spans="5:6" x14ac:dyDescent="0.25">
      <c r="E362" s="174"/>
      <c r="F362" s="184"/>
    </row>
    <row r="363" spans="5:6" x14ac:dyDescent="0.25">
      <c r="E363" s="174"/>
      <c r="F363" s="184"/>
    </row>
    <row r="364" spans="5:6" x14ac:dyDescent="0.25">
      <c r="E364" s="174"/>
      <c r="F364" s="184"/>
    </row>
    <row r="365" spans="5:6" x14ac:dyDescent="0.25">
      <c r="E365" s="174"/>
      <c r="F365" s="184"/>
    </row>
    <row r="366" spans="5:6" x14ac:dyDescent="0.25">
      <c r="E366" s="174"/>
      <c r="F366" s="184"/>
    </row>
    <row r="367" spans="5:6" x14ac:dyDescent="0.25">
      <c r="E367" s="174"/>
      <c r="F367" s="184"/>
    </row>
    <row r="368" spans="5:6" x14ac:dyDescent="0.25">
      <c r="E368" s="174"/>
      <c r="F368" s="184"/>
    </row>
    <row r="369" spans="5:6" x14ac:dyDescent="0.25">
      <c r="E369" s="174"/>
      <c r="F369" s="184"/>
    </row>
    <row r="370" spans="5:6" x14ac:dyDescent="0.25">
      <c r="E370" s="174"/>
      <c r="F370" s="184"/>
    </row>
    <row r="371" spans="5:6" x14ac:dyDescent="0.25">
      <c r="E371" s="174"/>
      <c r="F371" s="184"/>
    </row>
    <row r="372" spans="5:6" x14ac:dyDescent="0.25">
      <c r="E372" s="174"/>
      <c r="F372" s="184"/>
    </row>
    <row r="373" spans="5:6" x14ac:dyDescent="0.25">
      <c r="E373" s="174"/>
      <c r="F373" s="184"/>
    </row>
    <row r="374" spans="5:6" x14ac:dyDescent="0.25">
      <c r="E374" s="174"/>
      <c r="F374" s="184"/>
    </row>
    <row r="375" spans="5:6" x14ac:dyDescent="0.25">
      <c r="E375" s="174"/>
      <c r="F375" s="184"/>
    </row>
    <row r="376" spans="5:6" x14ac:dyDescent="0.25">
      <c r="E376" s="174"/>
      <c r="F376" s="184"/>
    </row>
    <row r="377" spans="5:6" x14ac:dyDescent="0.25">
      <c r="E377" s="174"/>
      <c r="F377" s="184"/>
    </row>
    <row r="378" spans="5:6" x14ac:dyDescent="0.25">
      <c r="E378" s="174"/>
      <c r="F378" s="184"/>
    </row>
    <row r="379" spans="5:6" x14ac:dyDescent="0.25">
      <c r="E379" s="174"/>
      <c r="F379" s="184"/>
    </row>
    <row r="380" spans="5:6" x14ac:dyDescent="0.25">
      <c r="E380" s="174"/>
      <c r="F380" s="184"/>
    </row>
    <row r="381" spans="5:6" x14ac:dyDescent="0.25">
      <c r="E381" s="174"/>
      <c r="F381" s="184"/>
    </row>
    <row r="382" spans="5:6" x14ac:dyDescent="0.25">
      <c r="E382" s="174"/>
      <c r="F382" s="184"/>
    </row>
    <row r="383" spans="5:6" x14ac:dyDescent="0.25">
      <c r="E383" s="174"/>
      <c r="F383" s="184"/>
    </row>
    <row r="384" spans="5:6" x14ac:dyDescent="0.25">
      <c r="E384" s="174"/>
      <c r="F384" s="184"/>
    </row>
    <row r="385" spans="5:6" x14ac:dyDescent="0.25">
      <c r="E385" s="174"/>
      <c r="F385" s="184"/>
    </row>
    <row r="386" spans="5:6" x14ac:dyDescent="0.25">
      <c r="E386" s="174"/>
      <c r="F386" s="184"/>
    </row>
    <row r="387" spans="5:6" x14ac:dyDescent="0.25">
      <c r="E387" s="174"/>
      <c r="F387" s="184"/>
    </row>
    <row r="388" spans="5:6" x14ac:dyDescent="0.25">
      <c r="E388" s="174"/>
      <c r="F388" s="184"/>
    </row>
    <row r="389" spans="5:6" x14ac:dyDescent="0.25">
      <c r="E389" s="174"/>
      <c r="F389" s="184"/>
    </row>
    <row r="390" spans="5:6" x14ac:dyDescent="0.25">
      <c r="E390" s="174"/>
      <c r="F390" s="184"/>
    </row>
    <row r="391" spans="5:6" x14ac:dyDescent="0.25">
      <c r="E391" s="174"/>
      <c r="F391" s="184"/>
    </row>
    <row r="392" spans="5:6" x14ac:dyDescent="0.25">
      <c r="E392" s="174"/>
      <c r="F392" s="184"/>
    </row>
    <row r="393" spans="5:6" x14ac:dyDescent="0.25">
      <c r="E393" s="174"/>
      <c r="F393" s="184"/>
    </row>
    <row r="394" spans="5:6" x14ac:dyDescent="0.25">
      <c r="E394" s="174"/>
      <c r="F394" s="184"/>
    </row>
    <row r="395" spans="5:6" x14ac:dyDescent="0.25">
      <c r="E395" s="174"/>
      <c r="F395" s="184"/>
    </row>
    <row r="396" spans="5:6" x14ac:dyDescent="0.25">
      <c r="E396" s="174"/>
      <c r="F396" s="184"/>
    </row>
    <row r="397" spans="5:6" x14ac:dyDescent="0.25">
      <c r="E397" s="174"/>
      <c r="F397" s="184"/>
    </row>
    <row r="398" spans="5:6" x14ac:dyDescent="0.25">
      <c r="E398" s="174"/>
      <c r="F398" s="184"/>
    </row>
    <row r="399" spans="5:6" x14ac:dyDescent="0.25">
      <c r="E399" s="174"/>
      <c r="F399" s="184"/>
    </row>
    <row r="400" spans="5:6" x14ac:dyDescent="0.25">
      <c r="E400" s="174"/>
      <c r="F400" s="184"/>
    </row>
    <row r="401" spans="5:6" x14ac:dyDescent="0.25">
      <c r="E401" s="174"/>
      <c r="F401" s="184"/>
    </row>
    <row r="402" spans="5:6" x14ac:dyDescent="0.25">
      <c r="E402" s="174"/>
      <c r="F402" s="184"/>
    </row>
    <row r="403" spans="5:6" x14ac:dyDescent="0.25">
      <c r="E403" s="174"/>
      <c r="F403" s="184"/>
    </row>
    <row r="404" spans="5:6" x14ac:dyDescent="0.25">
      <c r="E404" s="174"/>
      <c r="F404" s="184"/>
    </row>
    <row r="405" spans="5:6" x14ac:dyDescent="0.25">
      <c r="E405" s="174"/>
      <c r="F405" s="184"/>
    </row>
    <row r="406" spans="5:6" x14ac:dyDescent="0.25">
      <c r="E406" s="174"/>
      <c r="F406" s="184"/>
    </row>
    <row r="407" spans="5:6" x14ac:dyDescent="0.25">
      <c r="E407" s="174"/>
      <c r="F407" s="184"/>
    </row>
    <row r="408" spans="5:6" x14ac:dyDescent="0.25">
      <c r="E408" s="174"/>
      <c r="F408" s="184"/>
    </row>
    <row r="409" spans="5:6" x14ac:dyDescent="0.25">
      <c r="E409" s="174"/>
      <c r="F409" s="184"/>
    </row>
    <row r="410" spans="5:6" x14ac:dyDescent="0.25">
      <c r="E410" s="174"/>
      <c r="F410" s="184"/>
    </row>
    <row r="411" spans="5:6" x14ac:dyDescent="0.25">
      <c r="E411" s="174"/>
      <c r="F411" s="184"/>
    </row>
    <row r="412" spans="5:6" x14ac:dyDescent="0.25">
      <c r="E412" s="174"/>
      <c r="F412" s="184"/>
    </row>
    <row r="413" spans="5:6" x14ac:dyDescent="0.25">
      <c r="E413" s="174"/>
      <c r="F413" s="184"/>
    </row>
    <row r="414" spans="5:6" x14ac:dyDescent="0.25">
      <c r="E414" s="174"/>
      <c r="F414" s="184"/>
    </row>
    <row r="415" spans="5:6" x14ac:dyDescent="0.25">
      <c r="E415" s="174"/>
      <c r="F415" s="184"/>
    </row>
    <row r="416" spans="5:6" x14ac:dyDescent="0.25">
      <c r="E416" s="174"/>
      <c r="F416" s="184"/>
    </row>
    <row r="417" spans="5:6" x14ac:dyDescent="0.25">
      <c r="E417" s="174"/>
      <c r="F417" s="184"/>
    </row>
    <row r="418" spans="5:6" x14ac:dyDescent="0.25">
      <c r="E418" s="174"/>
      <c r="F418" s="184"/>
    </row>
    <row r="419" spans="5:6" x14ac:dyDescent="0.25">
      <c r="E419" s="174"/>
      <c r="F419" s="184"/>
    </row>
    <row r="420" spans="5:6" x14ac:dyDescent="0.25">
      <c r="E420" s="174"/>
      <c r="F420" s="184"/>
    </row>
    <row r="421" spans="5:6" x14ac:dyDescent="0.25">
      <c r="E421" s="174"/>
      <c r="F421" s="184"/>
    </row>
    <row r="422" spans="5:6" x14ac:dyDescent="0.25">
      <c r="E422" s="174"/>
      <c r="F422" s="184"/>
    </row>
    <row r="423" spans="5:6" x14ac:dyDescent="0.25">
      <c r="E423" s="174"/>
      <c r="F423" s="184"/>
    </row>
    <row r="424" spans="5:6" x14ac:dyDescent="0.25">
      <c r="E424" s="174"/>
      <c r="F424" s="184"/>
    </row>
    <row r="425" spans="5:6" x14ac:dyDescent="0.25">
      <c r="E425" s="174"/>
      <c r="F425" s="184"/>
    </row>
    <row r="426" spans="5:6" x14ac:dyDescent="0.25">
      <c r="E426" s="174"/>
      <c r="F426" s="184"/>
    </row>
    <row r="427" spans="5:6" x14ac:dyDescent="0.25">
      <c r="E427" s="174"/>
      <c r="F427" s="184"/>
    </row>
    <row r="428" spans="5:6" x14ac:dyDescent="0.25">
      <c r="E428" s="174"/>
      <c r="F428" s="184"/>
    </row>
    <row r="429" spans="5:6" x14ac:dyDescent="0.25">
      <c r="E429" s="174"/>
      <c r="F429" s="184"/>
    </row>
    <row r="430" spans="5:6" x14ac:dyDescent="0.25">
      <c r="E430" s="174"/>
      <c r="F430" s="184"/>
    </row>
    <row r="431" spans="5:6" x14ac:dyDescent="0.25">
      <c r="E431" s="174"/>
      <c r="F431" s="184"/>
    </row>
    <row r="432" spans="5:6" x14ac:dyDescent="0.25">
      <c r="E432" s="174"/>
      <c r="F432" s="184"/>
    </row>
    <row r="433" spans="5:6" x14ac:dyDescent="0.25">
      <c r="E433" s="174"/>
      <c r="F433" s="184"/>
    </row>
    <row r="434" spans="5:6" x14ac:dyDescent="0.25">
      <c r="E434" s="174"/>
      <c r="F434" s="184"/>
    </row>
  </sheetData>
  <mergeCells count="27">
    <mergeCell ref="Z86:AA86"/>
    <mergeCell ref="Z83:AA83"/>
    <mergeCell ref="Z2:AA3"/>
    <mergeCell ref="AD2:AD3"/>
    <mergeCell ref="Y1:AA1"/>
    <mergeCell ref="V2:V3"/>
    <mergeCell ref="X2:X3"/>
    <mergeCell ref="W2:W3"/>
    <mergeCell ref="W1:X1"/>
    <mergeCell ref="Y2:Y3"/>
    <mergeCell ref="O2:O3"/>
    <mergeCell ref="P2:P3"/>
    <mergeCell ref="Q2:Q3"/>
    <mergeCell ref="R2:R3"/>
    <mergeCell ref="S2:S3"/>
    <mergeCell ref="T2:T3"/>
    <mergeCell ref="U2:U3"/>
    <mergeCell ref="C1:N1"/>
    <mergeCell ref="O1:V1"/>
    <mergeCell ref="M2:M3"/>
    <mergeCell ref="A3:B3"/>
    <mergeCell ref="H2:H3"/>
    <mergeCell ref="F2:G3"/>
    <mergeCell ref="E2:E3"/>
    <mergeCell ref="N2:N3"/>
    <mergeCell ref="I2:L2"/>
    <mergeCell ref="C2:D3"/>
  </mergeCells>
  <phoneticPr fontId="10" type="noConversion"/>
  <conditionalFormatting sqref="O27:T27 O79:T79 O88:T88 O84:T85 O58:T59 O31:T32 O19:T23 O82:T82">
    <cfRule type="colorScale" priority="586">
      <colorScale>
        <cfvo type="num" val="1"/>
        <cfvo type="num" val="2"/>
        <cfvo type="num" val="3"/>
        <color theme="8"/>
        <color theme="4"/>
        <color theme="7"/>
      </colorScale>
    </cfRule>
  </conditionalFormatting>
  <conditionalFormatting sqref="O25:T26">
    <cfRule type="colorScale" priority="583">
      <colorScale>
        <cfvo type="num" val="1"/>
        <cfvo type="num" val="2"/>
        <cfvo type="num" val="3"/>
        <color theme="8"/>
        <color theme="4"/>
        <color theme="7"/>
      </colorScale>
    </cfRule>
  </conditionalFormatting>
  <conditionalFormatting sqref="W79 W7 W35 W13 W17 W19:W23 W25:W27 W61 W29 W84:W85 W82 W58:W59 W63:W64 V21:W22 W9:W11 V19:V72 U76:V88 W15 U6:V13 U15:V17 V14:V15">
    <cfRule type="colorScale" priority="578">
      <colorScale>
        <cfvo type="num" val="6"/>
        <cfvo type="num" val="18"/>
        <color rgb="FFFCFCFF"/>
        <color theme="7"/>
      </colorScale>
    </cfRule>
  </conditionalFormatting>
  <conditionalFormatting sqref="O5:T5 O7:T7">
    <cfRule type="colorScale" priority="547">
      <colorScale>
        <cfvo type="num" val="1"/>
        <cfvo type="num" val="2"/>
        <cfvo type="num" val="3"/>
        <color theme="8"/>
        <color theme="4"/>
        <color theme="7"/>
      </colorScale>
    </cfRule>
  </conditionalFormatting>
  <conditionalFormatting sqref="U5:V5 U74:V74 U19:U23 U25:U72">
    <cfRule type="colorScale" priority="546">
      <colorScale>
        <cfvo type="num" val="6"/>
        <cfvo type="num" val="18"/>
        <color rgb="FFFCFCFF"/>
        <color theme="7"/>
      </colorScale>
    </cfRule>
  </conditionalFormatting>
  <conditionalFormatting sqref="V74 V19:V72 V76:V88 V5:V17">
    <cfRule type="cellIs" dxfId="35" priority="544" operator="equal">
      <formula>"høyt"</formula>
    </cfRule>
    <cfRule type="cellIs" dxfId="34" priority="545" operator="equal">
      <formula>"middels"</formula>
    </cfRule>
  </conditionalFormatting>
  <conditionalFormatting sqref="O13:T13 O15:T15">
    <cfRule type="colorScale" priority="527">
      <colorScale>
        <cfvo type="num" val="1"/>
        <cfvo type="num" val="2"/>
        <cfvo type="num" val="3"/>
        <color theme="8"/>
        <color theme="4"/>
        <color theme="7"/>
      </colorScale>
    </cfRule>
  </conditionalFormatting>
  <conditionalFormatting sqref="O17:T17">
    <cfRule type="colorScale" priority="525">
      <colorScale>
        <cfvo type="num" val="1"/>
        <cfvo type="num" val="2"/>
        <cfvo type="num" val="3"/>
        <color theme="8"/>
        <color theme="4"/>
        <color theme="7"/>
      </colorScale>
    </cfRule>
  </conditionalFormatting>
  <conditionalFormatting sqref="O29:T29">
    <cfRule type="colorScale" priority="442">
      <colorScale>
        <cfvo type="num" val="1"/>
        <cfvo type="num" val="2"/>
        <cfvo type="num" val="3"/>
        <color theme="8"/>
        <color theme="4"/>
        <color theme="7"/>
      </colorScale>
    </cfRule>
  </conditionalFormatting>
  <conditionalFormatting sqref="O35:T35">
    <cfRule type="colorScale" priority="416">
      <colorScale>
        <cfvo type="num" val="1"/>
        <cfvo type="num" val="2"/>
        <cfvo type="num" val="3"/>
        <color theme="8"/>
        <color theme="4"/>
        <color theme="7"/>
      </colorScale>
    </cfRule>
  </conditionalFormatting>
  <conditionalFormatting sqref="O61:T61">
    <cfRule type="colorScale" priority="404">
      <colorScale>
        <cfvo type="num" val="1"/>
        <cfvo type="num" val="2"/>
        <cfvo type="num" val="3"/>
        <color theme="8"/>
        <color theme="4"/>
        <color theme="7"/>
      </colorScale>
    </cfRule>
  </conditionalFormatting>
  <conditionalFormatting sqref="O55:T56">
    <cfRule type="colorScale" priority="396">
      <colorScale>
        <cfvo type="num" val="1"/>
        <cfvo type="num" val="2"/>
        <cfvo type="num" val="3"/>
        <color theme="8"/>
        <color theme="4"/>
        <color theme="7"/>
      </colorScale>
    </cfRule>
  </conditionalFormatting>
  <conditionalFormatting sqref="O64:T64">
    <cfRule type="colorScale" priority="392">
      <colorScale>
        <cfvo type="num" val="1"/>
        <cfvo type="num" val="2"/>
        <cfvo type="num" val="3"/>
        <color theme="8"/>
        <color theme="4"/>
        <color theme="7"/>
      </colorScale>
    </cfRule>
  </conditionalFormatting>
  <conditionalFormatting sqref="W88">
    <cfRule type="colorScale" priority="383">
      <colorScale>
        <cfvo type="num" val="6"/>
        <cfvo type="num" val="18"/>
        <color rgb="FFFCFCFF"/>
        <color theme="7"/>
      </colorScale>
    </cfRule>
  </conditionalFormatting>
  <conditionalFormatting sqref="O4:T4">
    <cfRule type="colorScale" priority="376">
      <colorScale>
        <cfvo type="num" val="1"/>
        <cfvo type="num" val="2"/>
        <cfvo type="num" val="3"/>
        <color theme="8"/>
        <color theme="4"/>
        <color theme="7"/>
      </colorScale>
    </cfRule>
  </conditionalFormatting>
  <conditionalFormatting sqref="U4:V4">
    <cfRule type="colorScale" priority="375">
      <colorScale>
        <cfvo type="num" val="6"/>
        <cfvo type="num" val="18"/>
        <color rgb="FFFCFCFF"/>
        <color theme="7"/>
      </colorScale>
    </cfRule>
  </conditionalFormatting>
  <conditionalFormatting sqref="V4">
    <cfRule type="cellIs" dxfId="33" priority="373" operator="equal">
      <formula>"høyt"</formula>
    </cfRule>
    <cfRule type="cellIs" dxfId="32" priority="374" operator="equal">
      <formula>"middels"</formula>
    </cfRule>
  </conditionalFormatting>
  <conditionalFormatting sqref="O6:T6">
    <cfRule type="colorScale" priority="372">
      <colorScale>
        <cfvo type="num" val="1"/>
        <cfvo type="num" val="2"/>
        <cfvo type="num" val="3"/>
        <color theme="8"/>
        <color theme="4"/>
        <color theme="7"/>
      </colorScale>
    </cfRule>
  </conditionalFormatting>
  <conditionalFormatting sqref="O8:T8">
    <cfRule type="colorScale" priority="364">
      <colorScale>
        <cfvo type="num" val="1"/>
        <cfvo type="num" val="2"/>
        <cfvo type="num" val="3"/>
        <color theme="8"/>
        <color theme="4"/>
        <color theme="7"/>
      </colorScale>
    </cfRule>
  </conditionalFormatting>
  <conditionalFormatting sqref="O12:T12">
    <cfRule type="colorScale" priority="360">
      <colorScale>
        <cfvo type="num" val="1"/>
        <cfvo type="num" val="2"/>
        <cfvo type="num" val="3"/>
        <color theme="8"/>
        <color theme="4"/>
        <color theme="7"/>
      </colorScale>
    </cfRule>
  </conditionalFormatting>
  <conditionalFormatting sqref="O16:T16">
    <cfRule type="colorScale" priority="352">
      <colorScale>
        <cfvo type="num" val="1"/>
        <cfvo type="num" val="2"/>
        <cfvo type="num" val="3"/>
        <color theme="8"/>
        <color theme="4"/>
        <color theme="7"/>
      </colorScale>
    </cfRule>
  </conditionalFormatting>
  <conditionalFormatting sqref="O28:T28">
    <cfRule type="colorScale" priority="324">
      <colorScale>
        <cfvo type="num" val="1"/>
        <cfvo type="num" val="2"/>
        <cfvo type="num" val="3"/>
        <color theme="8"/>
        <color theme="4"/>
        <color theme="7"/>
      </colorScale>
    </cfRule>
  </conditionalFormatting>
  <conditionalFormatting sqref="O30:T32">
    <cfRule type="colorScale" priority="320">
      <colorScale>
        <cfvo type="num" val="1"/>
        <cfvo type="num" val="2"/>
        <cfvo type="num" val="3"/>
        <color theme="8"/>
        <color theme="4"/>
        <color theme="7"/>
      </colorScale>
    </cfRule>
  </conditionalFormatting>
  <conditionalFormatting sqref="O33:T33">
    <cfRule type="colorScale" priority="316">
      <colorScale>
        <cfvo type="num" val="1"/>
        <cfvo type="num" val="2"/>
        <cfvo type="num" val="3"/>
        <color theme="8"/>
        <color theme="4"/>
        <color theme="7"/>
      </colorScale>
    </cfRule>
  </conditionalFormatting>
  <conditionalFormatting sqref="O36:T39">
    <cfRule type="colorScale" priority="300">
      <colorScale>
        <cfvo type="num" val="1"/>
        <cfvo type="num" val="2"/>
        <cfvo type="num" val="3"/>
        <color theme="8"/>
        <color theme="4"/>
        <color theme="7"/>
      </colorScale>
    </cfRule>
  </conditionalFormatting>
  <conditionalFormatting sqref="O57:T57">
    <cfRule type="colorScale" priority="296">
      <colorScale>
        <cfvo type="num" val="1"/>
        <cfvo type="num" val="2"/>
        <cfvo type="num" val="3"/>
        <color theme="8"/>
        <color theme="4"/>
        <color theme="7"/>
      </colorScale>
    </cfRule>
  </conditionalFormatting>
  <conditionalFormatting sqref="O60:T60">
    <cfRule type="colorScale" priority="292">
      <colorScale>
        <cfvo type="num" val="1"/>
        <cfvo type="num" val="2"/>
        <cfvo type="num" val="3"/>
        <color theme="8"/>
        <color theme="4"/>
        <color theme="7"/>
      </colorScale>
    </cfRule>
  </conditionalFormatting>
  <conditionalFormatting sqref="O62:T62">
    <cfRule type="colorScale" priority="288">
      <colorScale>
        <cfvo type="num" val="1"/>
        <cfvo type="num" val="2"/>
        <cfvo type="num" val="3"/>
        <color theme="8"/>
        <color theme="4"/>
        <color theme="7"/>
      </colorScale>
    </cfRule>
  </conditionalFormatting>
  <conditionalFormatting sqref="O65:T65">
    <cfRule type="colorScale" priority="284">
      <colorScale>
        <cfvo type="num" val="1"/>
        <cfvo type="num" val="2"/>
        <cfvo type="num" val="3"/>
        <color theme="8"/>
        <color theme="4"/>
        <color theme="7"/>
      </colorScale>
    </cfRule>
  </conditionalFormatting>
  <conditionalFormatting sqref="AB88 AB84:AB85 AB73:AC75 AB17 AB24:AC24 AB26:AC30 AB25 AB36:AC40 AB34:AB35 AB43:AC43 AB41:AB42 AB45:AC45 AB44 AB49:AC49 AB46:AB48 AB53:AC53 AB50:AB52 AB57:AC62 AB54:AB56 AB65:AC65 AB63:AB64 AB66:AB67 AB82 AB31:AB32 AB33:AC33 AB19:AB23 AB77:AC81 AC76 AB18:AC18 AB4:AC16">
    <cfRule type="cellIs" dxfId="31" priority="219" operator="equal">
      <formula>5</formula>
    </cfRule>
    <cfRule type="cellIs" dxfId="30" priority="220" operator="equal">
      <formula>4</formula>
    </cfRule>
    <cfRule type="cellIs" dxfId="29" priority="221" operator="equal">
      <formula>3</formula>
    </cfRule>
    <cfRule type="cellIs" dxfId="28" priority="222" operator="equal">
      <formula>2</formula>
    </cfRule>
    <cfRule type="cellIs" dxfId="27" priority="223" operator="equal">
      <formula>1</formula>
    </cfRule>
  </conditionalFormatting>
  <conditionalFormatting sqref="O86:T86">
    <cfRule type="colorScale" priority="218">
      <colorScale>
        <cfvo type="num" val="1"/>
        <cfvo type="num" val="2"/>
        <cfvo type="num" val="3"/>
        <color theme="8"/>
        <color theme="4"/>
        <color theme="7"/>
      </colorScale>
    </cfRule>
  </conditionalFormatting>
  <conditionalFormatting sqref="AB86:AC86">
    <cfRule type="cellIs" dxfId="26" priority="210" operator="equal">
      <formula>5</formula>
    </cfRule>
    <cfRule type="cellIs" dxfId="25" priority="211" operator="equal">
      <formula>4</formula>
    </cfRule>
    <cfRule type="cellIs" dxfId="24" priority="212" operator="equal">
      <formula>3</formula>
    </cfRule>
    <cfRule type="cellIs" dxfId="23" priority="213" operator="equal">
      <formula>2</formula>
    </cfRule>
    <cfRule type="cellIs" dxfId="22" priority="214" operator="equal">
      <formula>1</formula>
    </cfRule>
  </conditionalFormatting>
  <conditionalFormatting sqref="O11:T11">
    <cfRule type="colorScale" priority="203">
      <colorScale>
        <cfvo type="num" val="1"/>
        <cfvo type="num" val="2"/>
        <cfvo type="num" val="3"/>
        <color theme="8"/>
        <color theme="4"/>
        <color theme="7"/>
      </colorScale>
    </cfRule>
  </conditionalFormatting>
  <conditionalFormatting sqref="O40:T40">
    <cfRule type="colorScale" priority="183">
      <colorScale>
        <cfvo type="num" val="1"/>
        <cfvo type="num" val="2"/>
        <cfvo type="num" val="3"/>
        <color theme="8"/>
        <color theme="4"/>
        <color theme="7"/>
      </colorScale>
    </cfRule>
  </conditionalFormatting>
  <conditionalFormatting sqref="W46:W48 W44">
    <cfRule type="colorScale" priority="179">
      <colorScale>
        <cfvo type="num" val="6"/>
        <cfvo type="num" val="18"/>
        <color rgb="FFFCFCFF"/>
        <color theme="7"/>
      </colorScale>
    </cfRule>
  </conditionalFormatting>
  <conditionalFormatting sqref="O44:T44 O46:T48">
    <cfRule type="colorScale" priority="178">
      <colorScale>
        <cfvo type="num" val="1"/>
        <cfvo type="num" val="2"/>
        <cfvo type="num" val="3"/>
        <color theme="8"/>
        <color theme="4"/>
        <color theme="7"/>
      </colorScale>
    </cfRule>
  </conditionalFormatting>
  <conditionalFormatting sqref="W74">
    <cfRule type="colorScale" priority="142">
      <colorScale>
        <cfvo type="num" val="6"/>
        <cfvo type="num" val="18"/>
        <color rgb="FFFCFCFF"/>
        <color theme="7"/>
      </colorScale>
    </cfRule>
  </conditionalFormatting>
  <conditionalFormatting sqref="O74:T74">
    <cfRule type="colorScale" priority="141">
      <colorScale>
        <cfvo type="num" val="1"/>
        <cfvo type="num" val="2"/>
        <cfvo type="num" val="3"/>
        <color theme="8"/>
        <color theme="4"/>
        <color theme="7"/>
      </colorScale>
    </cfRule>
  </conditionalFormatting>
  <conditionalFormatting sqref="W78 W76">
    <cfRule type="colorScale" priority="137">
      <colorScale>
        <cfvo type="num" val="6"/>
        <cfvo type="num" val="18"/>
        <color rgb="FFFCFCFF"/>
        <color theme="7"/>
      </colorScale>
    </cfRule>
  </conditionalFormatting>
  <conditionalFormatting sqref="O76:T76 O78:T78">
    <cfRule type="colorScale" priority="136">
      <colorScale>
        <cfvo type="num" val="1"/>
        <cfvo type="num" val="2"/>
        <cfvo type="num" val="3"/>
        <color theme="8"/>
        <color theme="4"/>
        <color theme="7"/>
      </colorScale>
    </cfRule>
  </conditionalFormatting>
  <conditionalFormatting sqref="W80">
    <cfRule type="colorScale" priority="112">
      <colorScale>
        <cfvo type="num" val="6"/>
        <cfvo type="num" val="18"/>
        <color rgb="FFFCFCFF"/>
        <color theme="7"/>
      </colorScale>
    </cfRule>
  </conditionalFormatting>
  <conditionalFormatting sqref="O49:T49">
    <cfRule type="colorScale" priority="76">
      <colorScale>
        <cfvo type="num" val="1"/>
        <cfvo type="num" val="2"/>
        <cfvo type="num" val="3"/>
        <color theme="8"/>
        <color theme="4"/>
        <color theme="7"/>
      </colorScale>
    </cfRule>
  </conditionalFormatting>
  <conditionalFormatting sqref="O51:T51">
    <cfRule type="colorScale" priority="74">
      <colorScale>
        <cfvo type="num" val="1"/>
        <cfvo type="num" val="2"/>
        <cfvo type="num" val="3"/>
        <color theme="8"/>
        <color theme="4"/>
        <color theme="7"/>
      </colorScale>
    </cfRule>
  </conditionalFormatting>
  <conditionalFormatting sqref="O87:T87">
    <cfRule type="colorScale" priority="73">
      <colorScale>
        <cfvo type="num" val="1"/>
        <cfvo type="num" val="2"/>
        <cfvo type="num" val="3"/>
        <color theme="8"/>
        <color theme="4"/>
        <color theme="7"/>
      </colorScale>
    </cfRule>
  </conditionalFormatting>
  <conditionalFormatting sqref="O45:T45">
    <cfRule type="colorScale" priority="70">
      <colorScale>
        <cfvo type="num" val="1"/>
        <cfvo type="num" val="2"/>
        <cfvo type="num" val="3"/>
        <color theme="8"/>
        <color theme="4"/>
        <color theme="7"/>
      </colorScale>
    </cfRule>
  </conditionalFormatting>
  <conditionalFormatting sqref="O52:T52 O54:T54">
    <cfRule type="colorScale" priority="68">
      <colorScale>
        <cfvo type="num" val="1"/>
        <cfvo type="num" val="2"/>
        <cfvo type="num" val="3"/>
        <color theme="8"/>
        <color theme="4"/>
        <color theme="7"/>
      </colorScale>
    </cfRule>
  </conditionalFormatting>
  <conditionalFormatting sqref="O83:T83">
    <cfRule type="colorScale" priority="67">
      <colorScale>
        <cfvo type="num" val="1"/>
        <cfvo type="num" val="2"/>
        <cfvo type="num" val="3"/>
        <color theme="8"/>
        <color theme="4"/>
        <color theme="7"/>
      </colorScale>
    </cfRule>
  </conditionalFormatting>
  <conditionalFormatting sqref="AB83:AC83">
    <cfRule type="cellIs" dxfId="21" priority="59" operator="equal">
      <formula>5</formula>
    </cfRule>
    <cfRule type="cellIs" dxfId="20" priority="60" operator="equal">
      <formula>4</formula>
    </cfRule>
    <cfRule type="cellIs" dxfId="19" priority="61" operator="equal">
      <formula>3</formula>
    </cfRule>
    <cfRule type="cellIs" dxfId="18" priority="62" operator="equal">
      <formula>2</formula>
    </cfRule>
    <cfRule type="cellIs" dxfId="17" priority="63" operator="equal">
      <formula>1</formula>
    </cfRule>
  </conditionalFormatting>
  <conditionalFormatting sqref="O43:T43">
    <cfRule type="colorScale" priority="56">
      <colorScale>
        <cfvo type="num" val="1"/>
        <cfvo type="num" val="2"/>
        <cfvo type="num" val="3"/>
        <color theme="8"/>
        <color theme="4"/>
        <color theme="7"/>
      </colorScale>
    </cfRule>
  </conditionalFormatting>
  <conditionalFormatting sqref="W53">
    <cfRule type="colorScale" priority="40">
      <colorScale>
        <cfvo type="num" val="6"/>
        <cfvo type="num" val="18"/>
        <color rgb="FFFCFCFF"/>
        <color theme="7"/>
      </colorScale>
    </cfRule>
  </conditionalFormatting>
  <conditionalFormatting sqref="O53:T53">
    <cfRule type="colorScale" priority="39">
      <colorScale>
        <cfvo type="num" val="1"/>
        <cfvo type="num" val="2"/>
        <cfvo type="num" val="3"/>
        <color theme="8"/>
        <color theme="4"/>
        <color theme="7"/>
      </colorScale>
    </cfRule>
  </conditionalFormatting>
  <conditionalFormatting sqref="O77:T77">
    <cfRule type="colorScale" priority="35">
      <colorScale>
        <cfvo type="num" val="1"/>
        <cfvo type="num" val="2"/>
        <cfvo type="num" val="3"/>
        <color theme="8"/>
        <color theme="4"/>
        <color theme="7"/>
      </colorScale>
    </cfRule>
  </conditionalFormatting>
  <conditionalFormatting sqref="W77">
    <cfRule type="colorScale" priority="34">
      <colorScale>
        <cfvo type="num" val="6"/>
        <cfvo type="num" val="18"/>
        <color rgb="FFFCFCFF"/>
        <color theme="7"/>
      </colorScale>
    </cfRule>
  </conditionalFormatting>
  <conditionalFormatting sqref="O81:T81">
    <cfRule type="colorScale" priority="31">
      <colorScale>
        <cfvo type="num" val="1"/>
        <cfvo type="num" val="2"/>
        <cfvo type="num" val="3"/>
        <color theme="8"/>
        <color theme="4"/>
        <color theme="7"/>
      </colorScale>
    </cfRule>
  </conditionalFormatting>
  <conditionalFormatting sqref="O34:T34">
    <cfRule type="colorScale" priority="27">
      <colorScale>
        <cfvo type="num" val="1"/>
        <cfvo type="num" val="2"/>
        <cfvo type="num" val="3"/>
        <color theme="8"/>
        <color theme="4"/>
        <color theme="7"/>
      </colorScale>
    </cfRule>
  </conditionalFormatting>
  <conditionalFormatting sqref="O41:T42">
    <cfRule type="colorScale" priority="26">
      <colorScale>
        <cfvo type="num" val="1"/>
        <cfvo type="num" val="2"/>
        <cfvo type="num" val="3"/>
        <color theme="8"/>
        <color theme="4"/>
        <color theme="7"/>
      </colorScale>
    </cfRule>
  </conditionalFormatting>
  <conditionalFormatting sqref="O50:T50">
    <cfRule type="colorScale" priority="25">
      <colorScale>
        <cfvo type="num" val="1"/>
        <cfvo type="num" val="2"/>
        <cfvo type="num" val="3"/>
        <color theme="8"/>
        <color theme="4"/>
        <color theme="7"/>
      </colorScale>
    </cfRule>
  </conditionalFormatting>
  <conditionalFormatting sqref="O63:T63">
    <cfRule type="colorScale" priority="24">
      <colorScale>
        <cfvo type="num" val="1"/>
        <cfvo type="num" val="2"/>
        <cfvo type="num" val="3"/>
        <color theme="8"/>
        <color theme="4"/>
        <color theme="7"/>
      </colorScale>
    </cfRule>
  </conditionalFormatting>
  <conditionalFormatting sqref="O66:T66">
    <cfRule type="colorScale" priority="23">
      <colorScale>
        <cfvo type="num" val="1"/>
        <cfvo type="num" val="2"/>
        <cfvo type="num" val="3"/>
        <color theme="8"/>
        <color theme="4"/>
        <color theme="7"/>
      </colorScale>
    </cfRule>
  </conditionalFormatting>
  <conditionalFormatting sqref="O67:T67">
    <cfRule type="colorScale" priority="22">
      <colorScale>
        <cfvo type="num" val="1"/>
        <cfvo type="num" val="2"/>
        <cfvo type="num" val="3"/>
        <color theme="8"/>
        <color theme="4"/>
        <color theme="7"/>
      </colorScale>
    </cfRule>
  </conditionalFormatting>
  <conditionalFormatting sqref="O68:T68">
    <cfRule type="colorScale" priority="21">
      <colorScale>
        <cfvo type="num" val="1"/>
        <cfvo type="num" val="2"/>
        <cfvo type="num" val="3"/>
        <color theme="8"/>
        <color theme="4"/>
        <color theme="7"/>
      </colorScale>
    </cfRule>
  </conditionalFormatting>
  <conditionalFormatting sqref="O69:T72">
    <cfRule type="colorScale" priority="20">
      <colorScale>
        <cfvo type="num" val="1"/>
        <cfvo type="num" val="2"/>
        <cfvo type="num" val="3"/>
        <color theme="8"/>
        <color theme="4"/>
        <color theme="7"/>
      </colorScale>
    </cfRule>
  </conditionalFormatting>
  <conditionalFormatting sqref="AE4:AE6">
    <cfRule type="cellIs" dxfId="16" priority="15" operator="equal">
      <formula>5</formula>
    </cfRule>
    <cfRule type="cellIs" dxfId="15" priority="16" operator="equal">
      <formula>4</formula>
    </cfRule>
    <cfRule type="cellIs" dxfId="14" priority="17" operator="equal">
      <formula>3</formula>
    </cfRule>
    <cfRule type="cellIs" dxfId="13" priority="18" operator="equal">
      <formula>2</formula>
    </cfRule>
    <cfRule type="cellIs" dxfId="12" priority="19" operator="equal">
      <formula>1</formula>
    </cfRule>
  </conditionalFormatting>
  <conditionalFormatting sqref="AB71">
    <cfRule type="cellIs" dxfId="11" priority="10" operator="equal">
      <formula>5</formula>
    </cfRule>
    <cfRule type="cellIs" dxfId="10" priority="11" operator="equal">
      <formula>4</formula>
    </cfRule>
    <cfRule type="cellIs" dxfId="9" priority="12" operator="equal">
      <formula>3</formula>
    </cfRule>
    <cfRule type="cellIs" dxfId="8" priority="13" operator="equal">
      <formula>2</formula>
    </cfRule>
    <cfRule type="cellIs" dxfId="7" priority="14" operator="equal">
      <formula>1</formula>
    </cfRule>
  </conditionalFormatting>
  <conditionalFormatting sqref="AB76">
    <cfRule type="cellIs" dxfId="6" priority="5" operator="equal">
      <formula>5</formula>
    </cfRule>
    <cfRule type="cellIs" dxfId="5" priority="6" operator="equal">
      <formula>4</formula>
    </cfRule>
    <cfRule type="cellIs" dxfId="4" priority="7" operator="equal">
      <formula>3</formula>
    </cfRule>
    <cfRule type="cellIs" dxfId="3" priority="8" operator="equal">
      <formula>2</formula>
    </cfRule>
    <cfRule type="cellIs" dxfId="2" priority="9" operator="equal">
      <formula>1</formula>
    </cfRule>
  </conditionalFormatting>
  <conditionalFormatting sqref="O80:T80">
    <cfRule type="colorScale" priority="3">
      <colorScale>
        <cfvo type="num" val="1"/>
        <cfvo type="num" val="2"/>
        <cfvo type="num" val="3"/>
        <color theme="8"/>
        <color theme="4"/>
        <color theme="7"/>
      </colorScale>
    </cfRule>
  </conditionalFormatting>
  <conditionalFormatting sqref="O9:T10">
    <cfRule type="colorScale" priority="2">
      <colorScale>
        <cfvo type="num" val="1"/>
        <cfvo type="num" val="2"/>
        <cfvo type="num" val="3"/>
        <color theme="8"/>
        <color theme="4"/>
        <color theme="7"/>
      </colorScale>
    </cfRule>
  </conditionalFormatting>
  <conditionalFormatting sqref="O14:U14">
    <cfRule type="colorScale" priority="1">
      <colorScale>
        <cfvo type="num" val="1"/>
        <cfvo type="num" val="2"/>
        <cfvo type="num" val="3"/>
        <color theme="8"/>
        <color theme="4"/>
        <color theme="7"/>
      </colorScale>
    </cfRule>
  </conditionalFormatting>
  <pageMargins left="0.25" right="0.25" top="0.75" bottom="0.75" header="0.3" footer="0.3"/>
  <pageSetup paperSize="8"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33AA9-6C84-4119-89EA-5782E03F2BEF}">
  <dimension ref="B1:AO70"/>
  <sheetViews>
    <sheetView showGridLines="0" zoomScale="85" zoomScaleNormal="85" workbookViewId="0">
      <pane ySplit="3" topLeftCell="A49" activePane="bottomLeft" state="frozen"/>
      <selection pane="bottomLeft" activeCell="B70" sqref="B70:AG70"/>
    </sheetView>
  </sheetViews>
  <sheetFormatPr baseColWidth="10" defaultColWidth="11.6640625" defaultRowHeight="15" x14ac:dyDescent="0.25"/>
  <cols>
    <col min="1" max="1" width="4.6640625" customWidth="1"/>
    <col min="2" max="2" width="4.21875" style="8" customWidth="1"/>
    <col min="3" max="3" width="17.21875" customWidth="1"/>
    <col min="4" max="4" width="21.6640625" customWidth="1"/>
    <col min="5" max="5" width="8" customWidth="1"/>
    <col min="6" max="6" width="4.21875" bestFit="1" customWidth="1"/>
    <col min="7" max="7" width="12.6640625" customWidth="1"/>
    <col min="8" max="8" width="5.6640625" customWidth="1"/>
    <col min="9" max="9" width="6.21875" customWidth="1"/>
    <col min="10" max="10" width="5.21875" customWidth="1"/>
    <col min="11" max="11" width="5.5546875" customWidth="1"/>
    <col min="12" max="14" width="18.109375" customWidth="1"/>
    <col min="15" max="15" width="7.6640625" customWidth="1"/>
    <col min="16" max="16" width="7.21875" customWidth="1"/>
    <col min="17" max="17" width="9.6640625" customWidth="1"/>
    <col min="18" max="18" width="18.109375" customWidth="1"/>
    <col min="19" max="19" width="11" hidden="1" customWidth="1"/>
    <col min="20" max="26" width="2.6640625" customWidth="1"/>
    <col min="27" max="27" width="10.44140625" customWidth="1"/>
    <col min="28" max="30" width="14.21875" customWidth="1"/>
    <col min="32" max="32" width="7.6640625" customWidth="1"/>
    <col min="33" max="33" width="3.6640625" customWidth="1"/>
    <col min="34" max="34" width="8.5546875" customWidth="1"/>
  </cols>
  <sheetData>
    <row r="1" spans="2:41" ht="14.85" customHeight="1" x14ac:dyDescent="0.25">
      <c r="B1" s="123" t="s">
        <v>33</v>
      </c>
      <c r="C1" s="124"/>
      <c r="D1" s="124"/>
      <c r="E1" s="124"/>
      <c r="F1" s="124"/>
      <c r="G1" s="124"/>
      <c r="H1" s="124"/>
      <c r="I1" s="124"/>
      <c r="J1" s="124"/>
      <c r="K1" s="124"/>
      <c r="L1" s="124"/>
      <c r="M1" s="124"/>
      <c r="N1" s="124"/>
      <c r="O1" s="124"/>
      <c r="P1" s="124"/>
      <c r="Q1" s="124"/>
      <c r="R1" s="124"/>
      <c r="S1" s="32"/>
      <c r="T1" s="125" t="s">
        <v>34</v>
      </c>
      <c r="U1" s="126"/>
      <c r="V1" s="126"/>
      <c r="W1" s="126"/>
      <c r="X1" s="126"/>
      <c r="Y1" s="126"/>
      <c r="Z1" s="126"/>
      <c r="AA1" s="127"/>
      <c r="AB1" s="155" t="s">
        <v>208</v>
      </c>
      <c r="AC1" s="153"/>
      <c r="AD1" s="154"/>
      <c r="AE1" s="148" t="s">
        <v>36</v>
      </c>
      <c r="AF1" s="148"/>
      <c r="AG1" s="148"/>
      <c r="AH1" s="148"/>
      <c r="AI1" s="156"/>
      <c r="AJ1" s="157" t="s">
        <v>209</v>
      </c>
      <c r="AK1" s="158"/>
      <c r="AL1" s="158"/>
      <c r="AM1" s="158"/>
      <c r="AN1" s="159"/>
    </row>
    <row r="2" spans="2:41" ht="14.85" customHeight="1" x14ac:dyDescent="0.25">
      <c r="B2" s="132" t="s">
        <v>37</v>
      </c>
      <c r="C2" s="132"/>
      <c r="D2" s="132" t="s">
        <v>38</v>
      </c>
      <c r="E2" s="128" t="s">
        <v>39</v>
      </c>
      <c r="F2" s="128"/>
      <c r="G2" s="132" t="s">
        <v>40</v>
      </c>
      <c r="H2" s="142" t="s">
        <v>41</v>
      </c>
      <c r="I2" s="143"/>
      <c r="J2" s="143"/>
      <c r="K2" s="144"/>
      <c r="L2" s="128" t="s">
        <v>210</v>
      </c>
      <c r="M2" s="128" t="s">
        <v>211</v>
      </c>
      <c r="N2" s="128" t="s">
        <v>42</v>
      </c>
      <c r="O2" s="33"/>
      <c r="P2" s="33"/>
      <c r="Q2" s="37"/>
      <c r="R2" s="128" t="s">
        <v>43</v>
      </c>
      <c r="S2" s="33"/>
      <c r="T2" s="138" t="s">
        <v>44</v>
      </c>
      <c r="U2" s="138" t="s">
        <v>45</v>
      </c>
      <c r="V2" s="138" t="s">
        <v>46</v>
      </c>
      <c r="W2" s="138" t="s">
        <v>47</v>
      </c>
      <c r="X2" s="138" t="s">
        <v>48</v>
      </c>
      <c r="Y2" s="138" t="s">
        <v>49</v>
      </c>
      <c r="Z2" s="138" t="s">
        <v>50</v>
      </c>
      <c r="AA2" s="149" t="s">
        <v>51</v>
      </c>
      <c r="AB2" s="151" t="s">
        <v>212</v>
      </c>
      <c r="AC2" s="151" t="s">
        <v>52</v>
      </c>
      <c r="AD2" s="151" t="s">
        <v>53</v>
      </c>
      <c r="AE2" s="136" t="s">
        <v>213</v>
      </c>
      <c r="AF2" s="145" t="s">
        <v>55</v>
      </c>
      <c r="AG2" s="145"/>
      <c r="AH2" s="136" t="s">
        <v>214</v>
      </c>
      <c r="AI2" s="136" t="s">
        <v>56</v>
      </c>
      <c r="AJ2" s="160" t="s">
        <v>215</v>
      </c>
      <c r="AK2" s="160" t="s">
        <v>216</v>
      </c>
      <c r="AL2" s="160" t="s">
        <v>217</v>
      </c>
      <c r="AM2" s="160" t="s">
        <v>218</v>
      </c>
      <c r="AN2" s="160" t="s">
        <v>219</v>
      </c>
    </row>
    <row r="3" spans="2:41" ht="58.5" customHeight="1" x14ac:dyDescent="0.25">
      <c r="B3" s="133"/>
      <c r="C3" s="133"/>
      <c r="D3" s="133"/>
      <c r="E3" s="129"/>
      <c r="F3" s="129"/>
      <c r="G3" s="133"/>
      <c r="H3" s="31" t="s">
        <v>57</v>
      </c>
      <c r="I3" s="31" t="s">
        <v>58</v>
      </c>
      <c r="J3" s="31" t="s">
        <v>59</v>
      </c>
      <c r="K3" s="31" t="s">
        <v>60</v>
      </c>
      <c r="L3" s="129"/>
      <c r="M3" s="129"/>
      <c r="N3" s="129"/>
      <c r="O3" s="36" t="s">
        <v>220</v>
      </c>
      <c r="P3" s="36" t="s">
        <v>221</v>
      </c>
      <c r="Q3" s="35" t="s">
        <v>222</v>
      </c>
      <c r="R3" s="129"/>
      <c r="S3" s="34" t="s">
        <v>223</v>
      </c>
      <c r="T3" s="139"/>
      <c r="U3" s="139"/>
      <c r="V3" s="139"/>
      <c r="W3" s="139"/>
      <c r="X3" s="139"/>
      <c r="Y3" s="139"/>
      <c r="Z3" s="139"/>
      <c r="AA3" s="150"/>
      <c r="AB3" s="152"/>
      <c r="AC3" s="152"/>
      <c r="AD3" s="152"/>
      <c r="AE3" s="137"/>
      <c r="AF3" s="146"/>
      <c r="AG3" s="146"/>
      <c r="AH3" s="137"/>
      <c r="AI3" s="137"/>
      <c r="AJ3" s="161"/>
      <c r="AK3" s="161"/>
      <c r="AL3" s="161"/>
      <c r="AM3" s="161"/>
      <c r="AN3" s="161"/>
    </row>
    <row r="4" spans="2:41" ht="22.5" x14ac:dyDescent="0.25">
      <c r="B4" s="15">
        <v>22</v>
      </c>
      <c r="C4" s="16" t="s">
        <v>224</v>
      </c>
      <c r="D4" s="9" t="s">
        <v>225</v>
      </c>
      <c r="E4" s="17">
        <f>MROUND(8*2.6,5)</f>
        <v>20</v>
      </c>
      <c r="F4" s="18" t="s">
        <v>67</v>
      </c>
      <c r="G4" s="19" t="s">
        <v>226</v>
      </c>
      <c r="H4" s="19"/>
      <c r="I4" s="19"/>
      <c r="J4" s="19"/>
      <c r="K4" s="19"/>
      <c r="L4" s="10"/>
      <c r="M4" s="10"/>
      <c r="N4" s="10"/>
      <c r="O4" s="10"/>
      <c r="P4" s="10"/>
      <c r="Q4" s="10"/>
      <c r="R4" s="10"/>
      <c r="S4" s="10"/>
      <c r="T4" s="25">
        <v>1</v>
      </c>
      <c r="U4" s="25">
        <v>3</v>
      </c>
      <c r="V4" s="25">
        <v>1</v>
      </c>
      <c r="W4" s="25">
        <v>1</v>
      </c>
      <c r="X4" s="25">
        <v>3</v>
      </c>
      <c r="Y4" s="25">
        <v>1</v>
      </c>
      <c r="Z4" s="25">
        <f>SUM(T4:Y4)</f>
        <v>10</v>
      </c>
      <c r="AA4" s="13" t="str">
        <f>IF(Z4&lt;11,"lavt",IF(Z4&lt;15,"middels","høyt"))</f>
        <v>lavt</v>
      </c>
      <c r="AB4" s="10"/>
      <c r="AC4" s="10"/>
      <c r="AD4" s="10"/>
      <c r="AE4" s="13"/>
      <c r="AF4" s="17">
        <f>0.2*E4</f>
        <v>4</v>
      </c>
      <c r="AG4" s="18" t="str">
        <f>F4</f>
        <v>lm</v>
      </c>
      <c r="AH4" s="18"/>
      <c r="AI4" s="13"/>
      <c r="AJ4" s="10"/>
      <c r="AK4" s="10"/>
      <c r="AL4" s="10"/>
      <c r="AM4" s="10"/>
      <c r="AN4" s="10"/>
    </row>
    <row r="5" spans="2:41" ht="22.5" x14ac:dyDescent="0.25">
      <c r="B5" s="15">
        <v>22</v>
      </c>
      <c r="C5" s="16" t="s">
        <v>224</v>
      </c>
      <c r="D5" s="9" t="s">
        <v>227</v>
      </c>
      <c r="E5" s="17">
        <v>24</v>
      </c>
      <c r="F5" s="18" t="s">
        <v>67</v>
      </c>
      <c r="G5" s="19" t="s">
        <v>226</v>
      </c>
      <c r="H5" s="19"/>
      <c r="I5" s="19"/>
      <c r="J5" s="19"/>
      <c r="K5" s="19"/>
      <c r="L5" s="20" t="s">
        <v>228</v>
      </c>
      <c r="M5" s="20"/>
      <c r="N5" s="20"/>
      <c r="O5" s="20"/>
      <c r="P5" s="20"/>
      <c r="Q5" s="20"/>
      <c r="R5" s="20"/>
      <c r="S5" s="20"/>
      <c r="T5" s="25">
        <v>1</v>
      </c>
      <c r="U5" s="25">
        <v>3</v>
      </c>
      <c r="V5" s="25">
        <v>1</v>
      </c>
      <c r="W5" s="25">
        <v>1</v>
      </c>
      <c r="X5" s="25">
        <v>3</v>
      </c>
      <c r="Y5" s="25">
        <v>1</v>
      </c>
      <c r="Z5" s="25">
        <f t="shared" ref="Z5:Z70" si="0">SUM(T5:Y5)</f>
        <v>10</v>
      </c>
      <c r="AA5" s="13" t="str">
        <f t="shared" ref="AA5:AA70" si="1">IF(Z5&lt;11,"lavt",IF(Z5&lt;15,"middels","høyt"))</f>
        <v>lavt</v>
      </c>
      <c r="AB5" s="10"/>
      <c r="AC5" s="10"/>
      <c r="AD5" s="10"/>
      <c r="AE5" s="13"/>
      <c r="AF5" s="17">
        <f t="shared" ref="AF5:AF70" si="2">0.2*E5</f>
        <v>4.8000000000000007</v>
      </c>
      <c r="AG5" s="18" t="str">
        <f t="shared" ref="AG5:AG70" si="3">F5</f>
        <v>lm</v>
      </c>
      <c r="AH5" s="18"/>
      <c r="AI5" s="13"/>
      <c r="AJ5" s="10"/>
      <c r="AK5" s="10"/>
      <c r="AL5" s="10"/>
      <c r="AM5" s="10"/>
      <c r="AN5" s="10"/>
    </row>
    <row r="6" spans="2:41" x14ac:dyDescent="0.25">
      <c r="B6" s="15">
        <v>233</v>
      </c>
      <c r="C6" s="16" t="s">
        <v>229</v>
      </c>
      <c r="D6" s="9" t="s">
        <v>230</v>
      </c>
      <c r="E6" s="21">
        <f>MROUND(3.3*(1.45*(15+17)+1.2*2),10)</f>
        <v>160</v>
      </c>
      <c r="F6" s="18" t="s">
        <v>87</v>
      </c>
      <c r="G6" s="11" t="s">
        <v>231</v>
      </c>
      <c r="H6" s="11"/>
      <c r="I6" s="11"/>
      <c r="J6" s="11"/>
      <c r="K6" s="11"/>
      <c r="L6" s="24" t="s">
        <v>232</v>
      </c>
      <c r="M6" s="24"/>
      <c r="N6" s="24"/>
      <c r="O6" s="24"/>
      <c r="P6" s="24"/>
      <c r="Q6" s="24"/>
      <c r="R6" s="24"/>
      <c r="S6" s="24"/>
      <c r="T6" s="25">
        <v>3</v>
      </c>
      <c r="U6" s="25">
        <v>2</v>
      </c>
      <c r="V6" s="25">
        <v>2</v>
      </c>
      <c r="W6" s="25">
        <v>1</v>
      </c>
      <c r="X6" s="25">
        <v>3</v>
      </c>
      <c r="Y6" s="25">
        <v>1</v>
      </c>
      <c r="Z6" s="25">
        <f t="shared" si="0"/>
        <v>12</v>
      </c>
      <c r="AA6" s="13" t="str">
        <f t="shared" si="1"/>
        <v>middels</v>
      </c>
      <c r="AB6" s="10"/>
      <c r="AC6" s="10"/>
      <c r="AD6" s="10"/>
      <c r="AE6" s="13"/>
      <c r="AF6" s="17">
        <f t="shared" si="2"/>
        <v>32</v>
      </c>
      <c r="AG6" s="18" t="str">
        <f t="shared" si="3"/>
        <v>m²</v>
      </c>
      <c r="AH6" s="18"/>
      <c r="AI6" s="13"/>
      <c r="AJ6" s="10"/>
      <c r="AK6" s="10"/>
      <c r="AL6" s="10"/>
      <c r="AM6" s="10"/>
      <c r="AN6" s="10"/>
      <c r="AO6" s="22"/>
    </row>
    <row r="7" spans="2:41" ht="22.5" x14ac:dyDescent="0.25">
      <c r="B7" s="15">
        <v>233</v>
      </c>
      <c r="C7" s="16" t="s">
        <v>229</v>
      </c>
      <c r="D7" s="9" t="s">
        <v>233</v>
      </c>
      <c r="E7" s="21">
        <f>MROUND(30*2.4,10)</f>
        <v>70</v>
      </c>
      <c r="F7" s="18" t="s">
        <v>87</v>
      </c>
      <c r="G7" s="11" t="s">
        <v>234</v>
      </c>
      <c r="H7" s="11"/>
      <c r="I7" s="11"/>
      <c r="J7" s="11"/>
      <c r="K7" s="11"/>
      <c r="L7" s="20" t="s">
        <v>235</v>
      </c>
      <c r="M7" s="20"/>
      <c r="N7" s="20"/>
      <c r="O7" s="20"/>
      <c r="P7" s="20"/>
      <c r="Q7" s="20"/>
      <c r="R7" s="20"/>
      <c r="S7" s="20"/>
      <c r="T7" s="25">
        <v>3</v>
      </c>
      <c r="U7" s="25">
        <v>2</v>
      </c>
      <c r="V7" s="25">
        <v>1</v>
      </c>
      <c r="W7" s="25">
        <v>1</v>
      </c>
      <c r="X7" s="25">
        <v>3</v>
      </c>
      <c r="Y7" s="25">
        <v>1</v>
      </c>
      <c r="Z7" s="25">
        <f t="shared" si="0"/>
        <v>11</v>
      </c>
      <c r="AA7" s="13" t="str">
        <f t="shared" si="1"/>
        <v>middels</v>
      </c>
      <c r="AB7" s="10"/>
      <c r="AC7" s="10"/>
      <c r="AD7" s="10"/>
      <c r="AE7" s="13"/>
      <c r="AF7" s="17">
        <f t="shared" si="2"/>
        <v>14</v>
      </c>
      <c r="AG7" s="18" t="str">
        <f t="shared" si="3"/>
        <v>m²</v>
      </c>
      <c r="AH7" s="18"/>
      <c r="AI7" s="13"/>
      <c r="AJ7" s="10"/>
      <c r="AK7" s="10"/>
      <c r="AL7" s="10"/>
      <c r="AM7" s="10"/>
      <c r="AN7" s="10"/>
    </row>
    <row r="8" spans="2:41" x14ac:dyDescent="0.25">
      <c r="B8" s="15">
        <v>233</v>
      </c>
      <c r="C8" s="16" t="s">
        <v>229</v>
      </c>
      <c r="D8" s="9" t="s">
        <v>236</v>
      </c>
      <c r="E8" s="21">
        <f>MROUND((13.8+26.9+18.4)*3,10)</f>
        <v>180</v>
      </c>
      <c r="F8" s="18" t="s">
        <v>87</v>
      </c>
      <c r="G8" s="19" t="s">
        <v>237</v>
      </c>
      <c r="H8" s="19"/>
      <c r="I8" s="19"/>
      <c r="J8" s="19"/>
      <c r="K8" s="19"/>
      <c r="L8" s="20" t="s">
        <v>238</v>
      </c>
      <c r="M8" s="20"/>
      <c r="N8" s="20"/>
      <c r="O8" s="20"/>
      <c r="P8" s="20"/>
      <c r="Q8" s="20"/>
      <c r="R8" s="20"/>
      <c r="S8" s="20"/>
      <c r="T8" s="25">
        <v>3</v>
      </c>
      <c r="U8" s="25">
        <v>2</v>
      </c>
      <c r="V8" s="25">
        <v>1</v>
      </c>
      <c r="W8" s="25">
        <v>1</v>
      </c>
      <c r="X8" s="25">
        <v>3</v>
      </c>
      <c r="Y8" s="25">
        <v>1</v>
      </c>
      <c r="Z8" s="25">
        <f t="shared" si="0"/>
        <v>11</v>
      </c>
      <c r="AA8" s="13" t="str">
        <f t="shared" si="1"/>
        <v>middels</v>
      </c>
      <c r="AB8" s="10"/>
      <c r="AC8" s="10"/>
      <c r="AD8" s="10"/>
      <c r="AE8" s="13"/>
      <c r="AF8" s="17">
        <f t="shared" si="2"/>
        <v>36</v>
      </c>
      <c r="AG8" s="18" t="str">
        <f t="shared" si="3"/>
        <v>m²</v>
      </c>
      <c r="AH8" s="18"/>
      <c r="AI8" s="13"/>
      <c r="AJ8" s="10"/>
      <c r="AK8" s="10"/>
      <c r="AL8" s="10"/>
      <c r="AM8" s="10"/>
      <c r="AN8" s="10"/>
    </row>
    <row r="9" spans="2:41" ht="22.5" x14ac:dyDescent="0.25">
      <c r="B9" s="15">
        <v>233</v>
      </c>
      <c r="C9" s="16" t="s">
        <v>229</v>
      </c>
      <c r="D9" s="9" t="s">
        <v>239</v>
      </c>
      <c r="E9" s="21">
        <f>MROUND(15*1.2*3.1,10)</f>
        <v>60</v>
      </c>
      <c r="F9" s="18" t="s">
        <v>87</v>
      </c>
      <c r="G9" s="19" t="s">
        <v>240</v>
      </c>
      <c r="H9" s="19"/>
      <c r="I9" s="19"/>
      <c r="J9" s="19"/>
      <c r="K9" s="19"/>
      <c r="L9" s="20" t="s">
        <v>238</v>
      </c>
      <c r="M9" s="20"/>
      <c r="N9" s="20"/>
      <c r="O9" s="20"/>
      <c r="P9" s="20"/>
      <c r="Q9" s="20"/>
      <c r="R9" s="20"/>
      <c r="S9" s="20"/>
      <c r="T9" s="25">
        <v>3</v>
      </c>
      <c r="U9" s="25">
        <v>2</v>
      </c>
      <c r="V9" s="25">
        <v>1</v>
      </c>
      <c r="W9" s="25">
        <v>1</v>
      </c>
      <c r="X9" s="25">
        <v>3</v>
      </c>
      <c r="Y9" s="25">
        <v>1</v>
      </c>
      <c r="Z9" s="25">
        <f t="shared" si="0"/>
        <v>11</v>
      </c>
      <c r="AA9" s="13" t="str">
        <f t="shared" si="1"/>
        <v>middels</v>
      </c>
      <c r="AB9" s="10"/>
      <c r="AC9" s="10"/>
      <c r="AD9" s="10"/>
      <c r="AE9" s="13"/>
      <c r="AF9" s="17">
        <f t="shared" si="2"/>
        <v>12</v>
      </c>
      <c r="AG9" s="18" t="str">
        <f t="shared" si="3"/>
        <v>m²</v>
      </c>
      <c r="AH9" s="18"/>
      <c r="AI9" s="13"/>
      <c r="AJ9" s="10"/>
      <c r="AK9" s="10"/>
      <c r="AL9" s="10"/>
      <c r="AM9" s="10"/>
      <c r="AN9" s="10"/>
    </row>
    <row r="10" spans="2:41" x14ac:dyDescent="0.25">
      <c r="B10" s="15">
        <v>233</v>
      </c>
      <c r="C10" s="16" t="s">
        <v>229</v>
      </c>
      <c r="D10" s="9" t="s">
        <v>241</v>
      </c>
      <c r="E10" s="21">
        <f>MROUND((22.1+52.4)*6.2,10)</f>
        <v>460</v>
      </c>
      <c r="F10" s="18" t="s">
        <v>87</v>
      </c>
      <c r="G10" s="19" t="s">
        <v>237</v>
      </c>
      <c r="H10" s="19"/>
      <c r="I10" s="19"/>
      <c r="J10" s="19"/>
      <c r="K10" s="19"/>
      <c r="L10" s="20"/>
      <c r="M10" s="20"/>
      <c r="N10" s="20"/>
      <c r="O10" s="20"/>
      <c r="P10" s="20"/>
      <c r="Q10" s="20"/>
      <c r="R10" s="20"/>
      <c r="S10" s="20"/>
      <c r="T10" s="25">
        <v>3</v>
      </c>
      <c r="U10" s="25">
        <v>2</v>
      </c>
      <c r="V10" s="25">
        <v>3</v>
      </c>
      <c r="W10" s="25">
        <v>1</v>
      </c>
      <c r="X10" s="25">
        <v>3</v>
      </c>
      <c r="Y10" s="25">
        <v>1</v>
      </c>
      <c r="Z10" s="25">
        <f t="shared" si="0"/>
        <v>13</v>
      </c>
      <c r="AA10" s="13" t="str">
        <f t="shared" si="1"/>
        <v>middels</v>
      </c>
      <c r="AB10" s="10"/>
      <c r="AC10" s="10"/>
      <c r="AD10" s="10"/>
      <c r="AE10" s="13"/>
      <c r="AF10" s="17">
        <f t="shared" si="2"/>
        <v>92</v>
      </c>
      <c r="AG10" s="18" t="str">
        <f t="shared" si="3"/>
        <v>m²</v>
      </c>
      <c r="AH10" s="18"/>
      <c r="AI10" s="13"/>
      <c r="AJ10" s="10"/>
      <c r="AK10" s="10"/>
      <c r="AL10" s="10"/>
      <c r="AM10" s="10"/>
      <c r="AN10" s="10"/>
    </row>
    <row r="11" spans="2:41" ht="18.75" customHeight="1" x14ac:dyDescent="0.25">
      <c r="B11" s="15">
        <v>2341</v>
      </c>
      <c r="C11" s="16" t="s">
        <v>76</v>
      </c>
      <c r="D11" s="9" t="s">
        <v>242</v>
      </c>
      <c r="E11" s="21">
        <f>MROUND((1.25*1.66)*(((25+9+7)*4-2-9)+20+18*3+12*3),10)</f>
        <v>550</v>
      </c>
      <c r="F11" s="18" t="s">
        <v>87</v>
      </c>
      <c r="G11" s="19" t="s">
        <v>234</v>
      </c>
      <c r="H11" s="19"/>
      <c r="I11" s="19"/>
      <c r="J11" s="19"/>
      <c r="K11" s="19"/>
      <c r="L11" s="20" t="s">
        <v>243</v>
      </c>
      <c r="M11" s="20"/>
      <c r="N11" s="20"/>
      <c r="O11" s="20"/>
      <c r="P11" s="20"/>
      <c r="Q11" s="20"/>
      <c r="R11" s="20"/>
      <c r="S11" s="20"/>
      <c r="T11" s="25">
        <v>3</v>
      </c>
      <c r="U11" s="25">
        <v>2</v>
      </c>
      <c r="V11" s="25">
        <v>3</v>
      </c>
      <c r="W11" s="25">
        <v>1</v>
      </c>
      <c r="X11" s="25">
        <v>3</v>
      </c>
      <c r="Y11" s="25">
        <v>1</v>
      </c>
      <c r="Z11" s="25">
        <f t="shared" si="0"/>
        <v>13</v>
      </c>
      <c r="AA11" s="13" t="str">
        <f t="shared" si="1"/>
        <v>middels</v>
      </c>
      <c r="AB11" s="10"/>
      <c r="AC11" s="10"/>
      <c r="AD11" s="10"/>
      <c r="AE11" s="13"/>
      <c r="AF11" s="17">
        <f t="shared" si="2"/>
        <v>110</v>
      </c>
      <c r="AG11" s="18" t="str">
        <f t="shared" si="3"/>
        <v>m²</v>
      </c>
      <c r="AH11" s="18"/>
      <c r="AI11" s="13"/>
      <c r="AJ11" s="10"/>
      <c r="AK11" s="10"/>
      <c r="AL11" s="10"/>
      <c r="AM11" s="10"/>
      <c r="AN11" s="10"/>
    </row>
    <row r="12" spans="2:41" ht="18.75" customHeight="1" x14ac:dyDescent="0.25">
      <c r="B12" s="15">
        <v>2341</v>
      </c>
      <c r="C12" s="16" t="s">
        <v>76</v>
      </c>
      <c r="D12" s="9" t="s">
        <v>244</v>
      </c>
      <c r="E12" s="21">
        <f>MROUND(0.9*1.2*(3*19+19),10)</f>
        <v>80</v>
      </c>
      <c r="F12" s="18" t="s">
        <v>87</v>
      </c>
      <c r="G12" s="19" t="s">
        <v>245</v>
      </c>
      <c r="H12" s="19"/>
      <c r="I12" s="19"/>
      <c r="J12" s="19"/>
      <c r="K12" s="19"/>
      <c r="L12" s="20" t="s">
        <v>246</v>
      </c>
      <c r="M12" s="20"/>
      <c r="N12" s="20"/>
      <c r="O12" s="20"/>
      <c r="P12" s="20"/>
      <c r="Q12" s="20"/>
      <c r="R12" s="20"/>
      <c r="S12" s="20"/>
      <c r="T12" s="25">
        <v>3</v>
      </c>
      <c r="U12" s="25">
        <v>3</v>
      </c>
      <c r="V12" s="25">
        <v>1</v>
      </c>
      <c r="W12" s="25">
        <v>1</v>
      </c>
      <c r="X12" s="25">
        <v>3</v>
      </c>
      <c r="Y12" s="25">
        <v>1</v>
      </c>
      <c r="Z12" s="25">
        <f t="shared" si="0"/>
        <v>12</v>
      </c>
      <c r="AA12" s="13" t="str">
        <f t="shared" si="1"/>
        <v>middels</v>
      </c>
      <c r="AB12" s="10"/>
      <c r="AC12" s="10"/>
      <c r="AD12" s="10"/>
      <c r="AE12" s="13"/>
      <c r="AF12" s="17">
        <f t="shared" si="2"/>
        <v>16</v>
      </c>
      <c r="AG12" s="18" t="str">
        <f t="shared" si="3"/>
        <v>m²</v>
      </c>
      <c r="AH12" s="18"/>
      <c r="AI12" s="13"/>
      <c r="AJ12" s="10"/>
      <c r="AK12" s="10"/>
      <c r="AL12" s="10"/>
      <c r="AM12" s="10"/>
      <c r="AN12" s="10"/>
    </row>
    <row r="13" spans="2:41" ht="18.75" customHeight="1" x14ac:dyDescent="0.25">
      <c r="B13" s="15">
        <v>2341</v>
      </c>
      <c r="C13" s="16" t="s">
        <v>76</v>
      </c>
      <c r="D13" s="9" t="s">
        <v>247</v>
      </c>
      <c r="E13" s="21">
        <f>MROUND(6.6*7*2*1.4,10)</f>
        <v>130</v>
      </c>
      <c r="F13" s="18" t="s">
        <v>87</v>
      </c>
      <c r="G13" s="19" t="s">
        <v>237</v>
      </c>
      <c r="H13" s="19"/>
      <c r="I13" s="19"/>
      <c r="J13" s="19"/>
      <c r="K13" s="19"/>
      <c r="L13" s="20" t="s">
        <v>248</v>
      </c>
      <c r="M13" s="20"/>
      <c r="N13" s="20"/>
      <c r="O13" s="20"/>
      <c r="P13" s="20"/>
      <c r="Q13" s="20"/>
      <c r="R13" s="20"/>
      <c r="S13" s="20"/>
      <c r="T13" s="25">
        <v>3</v>
      </c>
      <c r="U13" s="25">
        <v>1</v>
      </c>
      <c r="V13" s="25">
        <v>2</v>
      </c>
      <c r="W13" s="25">
        <v>1</v>
      </c>
      <c r="X13" s="25">
        <v>3</v>
      </c>
      <c r="Y13" s="25">
        <v>1</v>
      </c>
      <c r="Z13" s="25">
        <f t="shared" si="0"/>
        <v>11</v>
      </c>
      <c r="AA13" s="13" t="str">
        <f t="shared" si="1"/>
        <v>middels</v>
      </c>
      <c r="AB13" s="10"/>
      <c r="AC13" s="10"/>
      <c r="AD13" s="10"/>
      <c r="AE13" s="13"/>
      <c r="AF13" s="17">
        <f t="shared" si="2"/>
        <v>26</v>
      </c>
      <c r="AG13" s="18" t="str">
        <f t="shared" si="3"/>
        <v>m²</v>
      </c>
      <c r="AH13" s="18"/>
      <c r="AI13" s="13"/>
      <c r="AJ13" s="10"/>
      <c r="AK13" s="10"/>
      <c r="AL13" s="10"/>
      <c r="AM13" s="10"/>
      <c r="AN13" s="10"/>
    </row>
    <row r="14" spans="2:41" ht="18.75" customHeight="1" x14ac:dyDescent="0.25">
      <c r="B14" s="15">
        <v>2341</v>
      </c>
      <c r="C14" s="16" t="s">
        <v>76</v>
      </c>
      <c r="D14" s="9" t="s">
        <v>249</v>
      </c>
      <c r="E14" s="21">
        <f>MROUND(12*0.4*3.3,5)</f>
        <v>15</v>
      </c>
      <c r="F14" s="18" t="s">
        <v>87</v>
      </c>
      <c r="G14" s="19" t="s">
        <v>250</v>
      </c>
      <c r="H14" s="19"/>
      <c r="I14" s="19"/>
      <c r="J14" s="19"/>
      <c r="K14" s="19"/>
      <c r="L14" s="20" t="s">
        <v>251</v>
      </c>
      <c r="M14" s="20"/>
      <c r="N14" s="20"/>
      <c r="O14" s="20"/>
      <c r="P14" s="20"/>
      <c r="Q14" s="20"/>
      <c r="R14" s="20"/>
      <c r="S14" s="20"/>
      <c r="T14" s="25">
        <v>3</v>
      </c>
      <c r="U14" s="25">
        <v>1</v>
      </c>
      <c r="V14" s="25">
        <v>1</v>
      </c>
      <c r="W14" s="25">
        <v>1</v>
      </c>
      <c r="X14" s="25">
        <v>3</v>
      </c>
      <c r="Y14" s="25">
        <v>1</v>
      </c>
      <c r="Z14" s="25">
        <f t="shared" si="0"/>
        <v>10</v>
      </c>
      <c r="AA14" s="13" t="str">
        <f t="shared" si="1"/>
        <v>lavt</v>
      </c>
      <c r="AB14" s="10"/>
      <c r="AC14" s="10"/>
      <c r="AD14" s="10"/>
      <c r="AE14" s="13"/>
      <c r="AF14" s="17">
        <f t="shared" si="2"/>
        <v>3</v>
      </c>
      <c r="AG14" s="18" t="str">
        <f t="shared" si="3"/>
        <v>m²</v>
      </c>
      <c r="AH14" s="18"/>
      <c r="AI14" s="13"/>
      <c r="AJ14" s="10"/>
      <c r="AK14" s="10"/>
      <c r="AL14" s="10"/>
      <c r="AM14" s="10"/>
      <c r="AN14" s="10"/>
    </row>
    <row r="15" spans="2:41" ht="22.5" x14ac:dyDescent="0.25">
      <c r="B15" s="15">
        <v>2342</v>
      </c>
      <c r="C15" s="16" t="s">
        <v>85</v>
      </c>
      <c r="D15" s="9" t="s">
        <v>252</v>
      </c>
      <c r="E15" s="21">
        <v>18</v>
      </c>
      <c r="F15" s="18" t="s">
        <v>78</v>
      </c>
      <c r="G15" s="19" t="s">
        <v>253</v>
      </c>
      <c r="H15" s="19"/>
      <c r="I15" s="19"/>
      <c r="J15" s="19"/>
      <c r="K15" s="19"/>
      <c r="L15" s="20"/>
      <c r="M15" s="20"/>
      <c r="N15" s="20"/>
      <c r="O15" s="20"/>
      <c r="P15" s="20"/>
      <c r="Q15" s="20"/>
      <c r="R15" s="20"/>
      <c r="S15" s="20"/>
      <c r="T15" s="25">
        <v>3</v>
      </c>
      <c r="U15" s="25">
        <v>2</v>
      </c>
      <c r="V15" s="25">
        <v>1</v>
      </c>
      <c r="W15" s="25">
        <v>1</v>
      </c>
      <c r="X15" s="25">
        <v>2</v>
      </c>
      <c r="Y15" s="25">
        <v>2</v>
      </c>
      <c r="Z15" s="25">
        <f t="shared" si="0"/>
        <v>11</v>
      </c>
      <c r="AA15" s="13" t="str">
        <f t="shared" si="1"/>
        <v>middels</v>
      </c>
      <c r="AB15" s="10"/>
      <c r="AC15" s="10"/>
      <c r="AD15" s="10"/>
      <c r="AE15" s="13"/>
      <c r="AF15" s="17">
        <f t="shared" si="2"/>
        <v>3.6</v>
      </c>
      <c r="AG15" s="18" t="str">
        <f t="shared" si="3"/>
        <v>stk</v>
      </c>
      <c r="AH15" s="18"/>
      <c r="AI15" s="13"/>
      <c r="AJ15" s="10"/>
      <c r="AK15" s="10"/>
      <c r="AL15" s="10"/>
      <c r="AM15" s="10"/>
      <c r="AN15" s="10"/>
    </row>
    <row r="16" spans="2:41" ht="22.5" x14ac:dyDescent="0.25">
      <c r="B16" s="15">
        <v>235</v>
      </c>
      <c r="C16" s="16" t="s">
        <v>89</v>
      </c>
      <c r="D16" s="9" t="s">
        <v>254</v>
      </c>
      <c r="E16" s="21">
        <f>MROUND(7*(3.1*2)+4.5*3.1,10)</f>
        <v>60</v>
      </c>
      <c r="F16" s="18" t="s">
        <v>87</v>
      </c>
      <c r="G16" s="19" t="s">
        <v>237</v>
      </c>
      <c r="H16" s="19"/>
      <c r="I16" s="19"/>
      <c r="J16" s="19"/>
      <c r="K16" s="19"/>
      <c r="L16" s="20" t="s">
        <v>255</v>
      </c>
      <c r="M16" s="20"/>
      <c r="N16" s="20"/>
      <c r="O16" s="20"/>
      <c r="P16" s="20"/>
      <c r="Q16" s="20"/>
      <c r="R16" s="20"/>
      <c r="S16" s="20"/>
      <c r="T16" s="25">
        <v>3</v>
      </c>
      <c r="U16" s="25">
        <v>3</v>
      </c>
      <c r="V16" s="25">
        <v>2</v>
      </c>
      <c r="W16" s="25">
        <v>3</v>
      </c>
      <c r="X16" s="25">
        <v>3</v>
      </c>
      <c r="Y16" s="25">
        <v>3</v>
      </c>
      <c r="Z16" s="25">
        <f t="shared" si="0"/>
        <v>17</v>
      </c>
      <c r="AA16" s="13" t="str">
        <f t="shared" si="1"/>
        <v>høyt</v>
      </c>
      <c r="AB16" s="10"/>
      <c r="AC16" s="10"/>
      <c r="AD16" s="10"/>
      <c r="AE16" s="13"/>
      <c r="AF16" s="17">
        <f t="shared" si="2"/>
        <v>12</v>
      </c>
      <c r="AG16" s="18" t="str">
        <f t="shared" si="3"/>
        <v>m²</v>
      </c>
      <c r="AH16" s="18"/>
      <c r="AI16" s="13"/>
      <c r="AJ16" s="10"/>
      <c r="AK16" s="10"/>
      <c r="AL16" s="10"/>
      <c r="AM16" s="10"/>
      <c r="AN16" s="10"/>
    </row>
    <row r="17" spans="2:40" ht="22.5" x14ac:dyDescent="0.25">
      <c r="B17" s="15">
        <v>235</v>
      </c>
      <c r="C17" s="16" t="s">
        <v>89</v>
      </c>
      <c r="D17" s="9" t="s">
        <v>256</v>
      </c>
      <c r="E17" s="21">
        <f>MROUND((4.1+1.9)*(3.1*2)+9*3.1+53*3*0.6,10)</f>
        <v>160</v>
      </c>
      <c r="F17" s="18" t="s">
        <v>87</v>
      </c>
      <c r="G17" s="19" t="s">
        <v>237</v>
      </c>
      <c r="H17" s="19"/>
      <c r="I17" s="19"/>
      <c r="J17" s="19"/>
      <c r="K17" s="19"/>
      <c r="L17" s="20"/>
      <c r="M17" s="20"/>
      <c r="N17" s="20"/>
      <c r="O17" s="20"/>
      <c r="P17" s="20"/>
      <c r="Q17" s="20"/>
      <c r="R17" s="20"/>
      <c r="S17" s="20"/>
      <c r="T17" s="25">
        <v>3</v>
      </c>
      <c r="U17" s="25">
        <v>3</v>
      </c>
      <c r="V17" s="25">
        <v>2</v>
      </c>
      <c r="W17" s="25">
        <v>3</v>
      </c>
      <c r="X17" s="25">
        <v>3</v>
      </c>
      <c r="Y17" s="25">
        <v>3</v>
      </c>
      <c r="Z17" s="25">
        <f t="shared" si="0"/>
        <v>17</v>
      </c>
      <c r="AA17" s="13" t="str">
        <f t="shared" si="1"/>
        <v>høyt</v>
      </c>
      <c r="AB17" s="14"/>
      <c r="AC17" s="14"/>
      <c r="AD17" s="14"/>
      <c r="AE17" s="13"/>
      <c r="AF17" s="17">
        <f t="shared" si="2"/>
        <v>32</v>
      </c>
      <c r="AG17" s="18" t="str">
        <f t="shared" si="3"/>
        <v>m²</v>
      </c>
      <c r="AH17" s="18"/>
      <c r="AI17" s="13"/>
      <c r="AJ17" s="14"/>
      <c r="AK17" s="14"/>
      <c r="AL17" s="14"/>
      <c r="AM17" s="14"/>
      <c r="AN17" s="14"/>
    </row>
    <row r="18" spans="2:40" ht="22.5" x14ac:dyDescent="0.25">
      <c r="B18" s="15">
        <v>235</v>
      </c>
      <c r="C18" s="16" t="s">
        <v>89</v>
      </c>
      <c r="D18" s="9" t="s">
        <v>257</v>
      </c>
      <c r="E18" s="21">
        <f>MROUND(5.2*2.4+16.9*1.2,10)</f>
        <v>30</v>
      </c>
      <c r="F18" s="18" t="s">
        <v>87</v>
      </c>
      <c r="G18" s="19" t="s">
        <v>234</v>
      </c>
      <c r="H18" s="19"/>
      <c r="I18" s="19"/>
      <c r="J18" s="19"/>
      <c r="K18" s="19"/>
      <c r="L18" s="20"/>
      <c r="M18" s="20"/>
      <c r="N18" s="20"/>
      <c r="O18" s="20"/>
      <c r="P18" s="20"/>
      <c r="Q18" s="20"/>
      <c r="R18" s="20"/>
      <c r="S18" s="20"/>
      <c r="T18" s="25">
        <v>3</v>
      </c>
      <c r="U18" s="25">
        <v>2</v>
      </c>
      <c r="V18" s="25">
        <v>1</v>
      </c>
      <c r="W18" s="25">
        <v>2</v>
      </c>
      <c r="X18" s="25">
        <v>3</v>
      </c>
      <c r="Y18" s="25">
        <v>2</v>
      </c>
      <c r="Z18" s="25">
        <f t="shared" si="0"/>
        <v>13</v>
      </c>
      <c r="AA18" s="13" t="str">
        <f t="shared" si="1"/>
        <v>middels</v>
      </c>
      <c r="AB18" s="14"/>
      <c r="AC18" s="14"/>
      <c r="AD18" s="14"/>
      <c r="AE18" s="13"/>
      <c r="AF18" s="17">
        <f t="shared" si="2"/>
        <v>6</v>
      </c>
      <c r="AG18" s="18" t="str">
        <f t="shared" si="3"/>
        <v>m²</v>
      </c>
      <c r="AH18" s="18"/>
      <c r="AI18" s="13"/>
      <c r="AJ18" s="14"/>
      <c r="AK18" s="14"/>
      <c r="AL18" s="14"/>
      <c r="AM18" s="14"/>
      <c r="AN18" s="14"/>
    </row>
    <row r="19" spans="2:40" ht="22.5" x14ac:dyDescent="0.25">
      <c r="B19" s="15">
        <v>235</v>
      </c>
      <c r="C19" s="16" t="s">
        <v>89</v>
      </c>
      <c r="D19" s="9" t="s">
        <v>258</v>
      </c>
      <c r="E19" s="21">
        <f>MROUND((3+12+3+17)*3,10)</f>
        <v>110</v>
      </c>
      <c r="F19" s="18" t="s">
        <v>87</v>
      </c>
      <c r="G19" s="19" t="s">
        <v>226</v>
      </c>
      <c r="H19" s="19"/>
      <c r="I19" s="19"/>
      <c r="J19" s="19"/>
      <c r="K19" s="19"/>
      <c r="L19" s="20"/>
      <c r="M19" s="20"/>
      <c r="N19" s="20"/>
      <c r="O19" s="20"/>
      <c r="P19" s="20"/>
      <c r="Q19" s="20"/>
      <c r="R19" s="20"/>
      <c r="S19" s="20"/>
      <c r="T19" s="25">
        <v>3</v>
      </c>
      <c r="U19" s="25">
        <v>3</v>
      </c>
      <c r="V19" s="25">
        <v>1</v>
      </c>
      <c r="W19" s="25">
        <v>1</v>
      </c>
      <c r="X19" s="25">
        <v>3</v>
      </c>
      <c r="Y19" s="25">
        <v>2</v>
      </c>
      <c r="Z19" s="25">
        <f t="shared" si="0"/>
        <v>13</v>
      </c>
      <c r="AA19" s="13" t="str">
        <f t="shared" si="1"/>
        <v>middels</v>
      </c>
      <c r="AB19" s="14"/>
      <c r="AC19" s="14"/>
      <c r="AD19" s="14"/>
      <c r="AE19" s="13"/>
      <c r="AF19" s="17">
        <f t="shared" si="2"/>
        <v>22</v>
      </c>
      <c r="AG19" s="18" t="str">
        <f t="shared" si="3"/>
        <v>m²</v>
      </c>
      <c r="AH19" s="18"/>
      <c r="AI19" s="13"/>
      <c r="AJ19" s="14"/>
      <c r="AK19" s="14"/>
      <c r="AL19" s="14"/>
      <c r="AM19" s="14"/>
      <c r="AN19" s="14"/>
    </row>
    <row r="20" spans="2:40" ht="22.5" x14ac:dyDescent="0.25">
      <c r="B20" s="15">
        <v>235</v>
      </c>
      <c r="C20" s="16" t="s">
        <v>89</v>
      </c>
      <c r="D20" s="9" t="s">
        <v>259</v>
      </c>
      <c r="E20" s="21">
        <f>MROUND((5.7*2+11.3)*3,10)</f>
        <v>70</v>
      </c>
      <c r="F20" s="18" t="s">
        <v>87</v>
      </c>
      <c r="G20" s="19" t="s">
        <v>260</v>
      </c>
      <c r="H20" s="19"/>
      <c r="I20" s="19"/>
      <c r="J20" s="19"/>
      <c r="K20" s="19"/>
      <c r="L20" s="20"/>
      <c r="M20" s="20"/>
      <c r="N20" s="20"/>
      <c r="O20" s="20"/>
      <c r="P20" s="20"/>
      <c r="Q20" s="20"/>
      <c r="R20" s="20"/>
      <c r="S20" s="20"/>
      <c r="T20" s="25">
        <v>3</v>
      </c>
      <c r="U20" s="25">
        <v>3</v>
      </c>
      <c r="V20" s="25">
        <v>1</v>
      </c>
      <c r="W20" s="25">
        <v>1</v>
      </c>
      <c r="X20" s="25">
        <v>3</v>
      </c>
      <c r="Y20" s="25">
        <v>2</v>
      </c>
      <c r="Z20" s="25">
        <f t="shared" si="0"/>
        <v>13</v>
      </c>
      <c r="AA20" s="13" t="str">
        <f t="shared" si="1"/>
        <v>middels</v>
      </c>
      <c r="AB20" s="14"/>
      <c r="AC20" s="14"/>
      <c r="AD20" s="14"/>
      <c r="AE20" s="13"/>
      <c r="AF20" s="17">
        <f t="shared" si="2"/>
        <v>14</v>
      </c>
      <c r="AG20" s="18" t="str">
        <f t="shared" si="3"/>
        <v>m²</v>
      </c>
      <c r="AH20" s="18"/>
      <c r="AI20" s="13"/>
      <c r="AJ20" s="14"/>
      <c r="AK20" s="14"/>
      <c r="AL20" s="14"/>
      <c r="AM20" s="14"/>
      <c r="AN20" s="14"/>
    </row>
    <row r="21" spans="2:40" ht="33.75" x14ac:dyDescent="0.25">
      <c r="B21" s="15">
        <v>235</v>
      </c>
      <c r="C21" s="16" t="s">
        <v>89</v>
      </c>
      <c r="D21" s="9" t="s">
        <v>261</v>
      </c>
      <c r="E21" s="21">
        <f>MROUND(48*2.4*1.2,10)</f>
        <v>140</v>
      </c>
      <c r="F21" s="18" t="s">
        <v>87</v>
      </c>
      <c r="G21" s="19" t="s">
        <v>262</v>
      </c>
      <c r="H21" s="19"/>
      <c r="I21" s="19"/>
      <c r="J21" s="19"/>
      <c r="K21" s="19"/>
      <c r="L21" s="20"/>
      <c r="M21" s="20"/>
      <c r="N21" s="20"/>
      <c r="O21" s="20"/>
      <c r="P21" s="20"/>
      <c r="Q21" s="20"/>
      <c r="R21" s="20"/>
      <c r="S21" s="20"/>
      <c r="T21" s="25">
        <v>3</v>
      </c>
      <c r="U21" s="25">
        <v>2</v>
      </c>
      <c r="V21" s="25">
        <v>2</v>
      </c>
      <c r="W21" s="25">
        <v>1</v>
      </c>
      <c r="X21" s="25">
        <v>3</v>
      </c>
      <c r="Y21" s="25">
        <v>2</v>
      </c>
      <c r="Z21" s="25">
        <f t="shared" si="0"/>
        <v>13</v>
      </c>
      <c r="AA21" s="13" t="str">
        <f t="shared" si="1"/>
        <v>middels</v>
      </c>
      <c r="AB21" s="14"/>
      <c r="AC21" s="14"/>
      <c r="AD21" s="14"/>
      <c r="AE21" s="13"/>
      <c r="AF21" s="17">
        <f t="shared" si="2"/>
        <v>28</v>
      </c>
      <c r="AG21" s="18" t="str">
        <f t="shared" si="3"/>
        <v>m²</v>
      </c>
      <c r="AH21" s="18"/>
      <c r="AI21" s="13"/>
      <c r="AJ21" s="14"/>
      <c r="AK21" s="14"/>
      <c r="AL21" s="14"/>
      <c r="AM21" s="14"/>
      <c r="AN21" s="14"/>
    </row>
    <row r="22" spans="2:40" ht="22.5" x14ac:dyDescent="0.25">
      <c r="B22" s="15">
        <v>235</v>
      </c>
      <c r="C22" s="16" t="s">
        <v>89</v>
      </c>
      <c r="D22" s="9" t="s">
        <v>263</v>
      </c>
      <c r="E22" s="21">
        <f>MROUND(2.4*23,10)</f>
        <v>60</v>
      </c>
      <c r="F22" s="18" t="s">
        <v>87</v>
      </c>
      <c r="G22" s="19" t="s">
        <v>264</v>
      </c>
      <c r="H22" s="19"/>
      <c r="I22" s="19"/>
      <c r="J22" s="19"/>
      <c r="K22" s="19"/>
      <c r="L22" s="20"/>
      <c r="M22" s="20"/>
      <c r="N22" s="20"/>
      <c r="O22" s="20"/>
      <c r="P22" s="20"/>
      <c r="Q22" s="20"/>
      <c r="R22" s="20"/>
      <c r="S22" s="20"/>
      <c r="T22" s="25">
        <v>3</v>
      </c>
      <c r="U22" s="25">
        <v>2</v>
      </c>
      <c r="V22" s="25">
        <v>1</v>
      </c>
      <c r="W22" s="25">
        <v>1</v>
      </c>
      <c r="X22" s="25">
        <v>2</v>
      </c>
      <c r="Y22" s="25">
        <v>2</v>
      </c>
      <c r="Z22" s="25">
        <f t="shared" si="0"/>
        <v>11</v>
      </c>
      <c r="AA22" s="13" t="str">
        <f t="shared" si="1"/>
        <v>middels</v>
      </c>
      <c r="AB22" s="23"/>
      <c r="AC22" s="23"/>
      <c r="AD22" s="23"/>
      <c r="AE22" s="13"/>
      <c r="AF22" s="17">
        <f t="shared" si="2"/>
        <v>12</v>
      </c>
      <c r="AG22" s="18" t="str">
        <f t="shared" si="3"/>
        <v>m²</v>
      </c>
      <c r="AH22" s="18"/>
      <c r="AI22" s="13"/>
      <c r="AJ22" s="14"/>
      <c r="AK22" s="14"/>
      <c r="AL22" s="14"/>
      <c r="AM22" s="14"/>
      <c r="AN22" s="14"/>
    </row>
    <row r="23" spans="2:40" ht="22.5" x14ac:dyDescent="0.25">
      <c r="B23" s="15">
        <v>235</v>
      </c>
      <c r="C23" s="16" t="s">
        <v>89</v>
      </c>
      <c r="D23" s="9" t="s">
        <v>265</v>
      </c>
      <c r="E23" s="21">
        <f>MROUND(0.9*1.2*(19*3+20+7),10)</f>
        <v>90</v>
      </c>
      <c r="F23" s="18" t="s">
        <v>87</v>
      </c>
      <c r="G23" s="19" t="s">
        <v>245</v>
      </c>
      <c r="H23" s="19"/>
      <c r="I23" s="19"/>
      <c r="J23" s="19"/>
      <c r="K23" s="19"/>
      <c r="L23" s="20"/>
      <c r="M23" s="20"/>
      <c r="N23" s="20"/>
      <c r="O23" s="20"/>
      <c r="P23" s="20"/>
      <c r="Q23" s="20"/>
      <c r="R23" s="20"/>
      <c r="S23" s="20"/>
      <c r="T23" s="25">
        <v>3</v>
      </c>
      <c r="U23" s="25">
        <v>3</v>
      </c>
      <c r="V23" s="25">
        <v>2</v>
      </c>
      <c r="W23" s="25">
        <v>1</v>
      </c>
      <c r="X23" s="25">
        <v>3</v>
      </c>
      <c r="Y23" s="25">
        <v>1</v>
      </c>
      <c r="Z23" s="25">
        <f t="shared" si="0"/>
        <v>13</v>
      </c>
      <c r="AA23" s="13" t="str">
        <f t="shared" si="1"/>
        <v>middels</v>
      </c>
      <c r="AB23" s="14"/>
      <c r="AC23" s="14"/>
      <c r="AD23" s="14"/>
      <c r="AE23" s="13"/>
      <c r="AF23" s="17">
        <f t="shared" si="2"/>
        <v>18</v>
      </c>
      <c r="AG23" s="18" t="str">
        <f t="shared" si="3"/>
        <v>m²</v>
      </c>
      <c r="AH23" s="18"/>
      <c r="AI23" s="13"/>
      <c r="AJ23" s="14"/>
      <c r="AK23" s="14"/>
      <c r="AL23" s="14"/>
      <c r="AM23" s="14"/>
      <c r="AN23" s="14"/>
    </row>
    <row r="24" spans="2:40" ht="22.5" x14ac:dyDescent="0.25">
      <c r="B24" s="15">
        <v>237</v>
      </c>
      <c r="C24" s="16" t="s">
        <v>266</v>
      </c>
      <c r="D24" s="12" t="s">
        <v>267</v>
      </c>
      <c r="E24" s="21">
        <f>MROUND(0.5*E11+E12,50)</f>
        <v>350</v>
      </c>
      <c r="F24" s="18" t="s">
        <v>87</v>
      </c>
      <c r="G24" s="19" t="s">
        <v>268</v>
      </c>
      <c r="H24" s="19"/>
      <c r="I24" s="19"/>
      <c r="J24" s="19"/>
      <c r="K24" s="19"/>
      <c r="L24" s="20"/>
      <c r="M24" s="20"/>
      <c r="N24" s="20"/>
      <c r="O24" s="20"/>
      <c r="P24" s="20"/>
      <c r="Q24" s="20"/>
      <c r="R24" s="20"/>
      <c r="S24" s="20"/>
      <c r="T24" s="25">
        <v>3</v>
      </c>
      <c r="U24" s="25">
        <v>2</v>
      </c>
      <c r="V24" s="25">
        <v>3</v>
      </c>
      <c r="W24" s="25">
        <v>1</v>
      </c>
      <c r="X24" s="25">
        <v>2</v>
      </c>
      <c r="Y24" s="25">
        <v>3</v>
      </c>
      <c r="Z24" s="25">
        <f t="shared" si="0"/>
        <v>14</v>
      </c>
      <c r="AA24" s="13" t="str">
        <f t="shared" si="1"/>
        <v>middels</v>
      </c>
      <c r="AB24" s="14"/>
      <c r="AC24" s="14"/>
      <c r="AD24" s="14"/>
      <c r="AE24" s="13"/>
      <c r="AF24" s="17">
        <f t="shared" si="2"/>
        <v>70</v>
      </c>
      <c r="AG24" s="18" t="str">
        <f t="shared" si="3"/>
        <v>m²</v>
      </c>
      <c r="AH24" s="18"/>
      <c r="AI24" s="13"/>
      <c r="AJ24" s="14"/>
      <c r="AK24" s="14"/>
      <c r="AL24" s="14"/>
      <c r="AM24" s="14"/>
      <c r="AN24" s="14"/>
    </row>
    <row r="25" spans="2:40" ht="22.5" x14ac:dyDescent="0.25">
      <c r="B25" s="15">
        <v>242</v>
      </c>
      <c r="C25" s="16" t="s">
        <v>269</v>
      </c>
      <c r="D25" s="9" t="s">
        <v>270</v>
      </c>
      <c r="E25" s="21">
        <f>MROUND(8*2.7,5)</f>
        <v>20</v>
      </c>
      <c r="F25" s="18" t="s">
        <v>87</v>
      </c>
      <c r="G25" s="19" t="s">
        <v>226</v>
      </c>
      <c r="H25" s="19"/>
      <c r="I25" s="19"/>
      <c r="J25" s="19"/>
      <c r="K25" s="19"/>
      <c r="L25" s="20"/>
      <c r="M25" s="20"/>
      <c r="N25" s="20"/>
      <c r="O25" s="20"/>
      <c r="P25" s="20"/>
      <c r="Q25" s="20"/>
      <c r="R25" s="20"/>
      <c r="S25" s="20"/>
      <c r="T25" s="25">
        <v>1</v>
      </c>
      <c r="U25" s="25">
        <v>1</v>
      </c>
      <c r="V25" s="25">
        <v>1</v>
      </c>
      <c r="W25" s="25">
        <v>2</v>
      </c>
      <c r="X25" s="25">
        <v>3</v>
      </c>
      <c r="Y25" s="25">
        <v>1</v>
      </c>
      <c r="Z25" s="25">
        <f t="shared" si="0"/>
        <v>9</v>
      </c>
      <c r="AA25" s="13" t="str">
        <f t="shared" si="1"/>
        <v>lavt</v>
      </c>
      <c r="AB25" s="14"/>
      <c r="AC25" s="14"/>
      <c r="AD25" s="14"/>
      <c r="AE25" s="13"/>
      <c r="AF25" s="17">
        <f t="shared" si="2"/>
        <v>4</v>
      </c>
      <c r="AG25" s="18" t="str">
        <f t="shared" si="3"/>
        <v>m²</v>
      </c>
      <c r="AH25" s="18"/>
      <c r="AI25" s="13"/>
      <c r="AJ25" s="14"/>
      <c r="AK25" s="14"/>
      <c r="AL25" s="14"/>
      <c r="AM25" s="14"/>
      <c r="AN25" s="14"/>
    </row>
    <row r="26" spans="2:40" x14ac:dyDescent="0.25">
      <c r="B26" s="15">
        <v>243</v>
      </c>
      <c r="C26" s="16" t="s">
        <v>271</v>
      </c>
      <c r="D26" s="9" t="s">
        <v>272</v>
      </c>
      <c r="E26" s="21">
        <f>MROUND((1.2*2.25)*((24+11+23+28+33+11+22)+(0.9*2.4*(3+2+7+10)))+(0.9*2.4)*(5+6+15)+(0.9*2.2)*(54)+(3.6*6*2.2)+(2.2*15)*2+(2.2*(18+27+39)),25)</f>
        <v>1000</v>
      </c>
      <c r="F26" s="18" t="s">
        <v>87</v>
      </c>
      <c r="G26" s="19" t="s">
        <v>273</v>
      </c>
      <c r="H26" s="19"/>
      <c r="I26" s="19"/>
      <c r="J26" s="19"/>
      <c r="K26" s="19"/>
      <c r="L26" s="20"/>
      <c r="M26" s="20"/>
      <c r="N26" s="20"/>
      <c r="O26" s="20"/>
      <c r="P26" s="20"/>
      <c r="Q26" s="20"/>
      <c r="R26" s="20"/>
      <c r="S26" s="20"/>
      <c r="T26" s="25">
        <v>3</v>
      </c>
      <c r="U26" s="25">
        <v>3</v>
      </c>
      <c r="V26" s="25">
        <v>3</v>
      </c>
      <c r="W26" s="25">
        <v>1</v>
      </c>
      <c r="X26" s="25">
        <v>3</v>
      </c>
      <c r="Y26" s="25">
        <v>3</v>
      </c>
      <c r="Z26" s="25">
        <f t="shared" si="0"/>
        <v>16</v>
      </c>
      <c r="AA26" s="13" t="str">
        <f t="shared" si="1"/>
        <v>høyt</v>
      </c>
      <c r="AB26" s="14"/>
      <c r="AC26" s="14"/>
      <c r="AD26" s="14"/>
      <c r="AE26" s="13"/>
      <c r="AF26" s="17">
        <f t="shared" si="2"/>
        <v>200</v>
      </c>
      <c r="AG26" s="18" t="str">
        <f t="shared" si="3"/>
        <v>m²</v>
      </c>
      <c r="AH26" s="18"/>
      <c r="AI26" s="13"/>
      <c r="AJ26" s="14"/>
      <c r="AK26" s="14"/>
      <c r="AL26" s="14"/>
      <c r="AM26" s="14"/>
      <c r="AN26" s="14"/>
    </row>
    <row r="27" spans="2:40" x14ac:dyDescent="0.25">
      <c r="B27" s="15">
        <v>243</v>
      </c>
      <c r="C27" s="16" t="s">
        <v>271</v>
      </c>
      <c r="D27" s="9" t="s">
        <v>274</v>
      </c>
      <c r="E27" s="21">
        <f>MROUND((2.4*0.9)*(7+7+4*8+25),50)</f>
        <v>150</v>
      </c>
      <c r="F27" s="18" t="s">
        <v>87</v>
      </c>
      <c r="G27" s="19" t="s">
        <v>245</v>
      </c>
      <c r="H27" s="19"/>
      <c r="I27" s="19"/>
      <c r="J27" s="19"/>
      <c r="K27" s="19"/>
      <c r="L27" s="20"/>
      <c r="M27" s="20"/>
      <c r="N27" s="20"/>
      <c r="O27" s="20"/>
      <c r="P27" s="20"/>
      <c r="Q27" s="20"/>
      <c r="R27" s="20"/>
      <c r="S27" s="20"/>
      <c r="T27" s="25">
        <v>3</v>
      </c>
      <c r="U27" s="25">
        <v>3</v>
      </c>
      <c r="V27" s="25">
        <v>3</v>
      </c>
      <c r="W27" s="25">
        <v>1</v>
      </c>
      <c r="X27" s="25">
        <v>2</v>
      </c>
      <c r="Y27" s="25">
        <v>3</v>
      </c>
      <c r="Z27" s="25">
        <f t="shared" si="0"/>
        <v>15</v>
      </c>
      <c r="AA27" s="13" t="str">
        <f t="shared" si="1"/>
        <v>høyt</v>
      </c>
      <c r="AB27" s="14"/>
      <c r="AC27" s="14"/>
      <c r="AD27" s="14"/>
      <c r="AE27" s="13"/>
      <c r="AF27" s="17">
        <f t="shared" si="2"/>
        <v>30</v>
      </c>
      <c r="AG27" s="18" t="str">
        <f t="shared" si="3"/>
        <v>m²</v>
      </c>
      <c r="AH27" s="18"/>
      <c r="AI27" s="13"/>
      <c r="AJ27" s="14"/>
      <c r="AK27" s="14"/>
      <c r="AL27" s="14"/>
      <c r="AM27" s="14"/>
      <c r="AN27" s="14"/>
    </row>
    <row r="28" spans="2:40" x14ac:dyDescent="0.25">
      <c r="B28" s="15">
        <v>2441</v>
      </c>
      <c r="C28" s="16" t="s">
        <v>275</v>
      </c>
      <c r="D28" s="9" t="s">
        <v>276</v>
      </c>
      <c r="E28" s="21">
        <f>(6.8+4.6)*5*2*1.8</f>
        <v>205.2</v>
      </c>
      <c r="F28" s="18" t="s">
        <v>87</v>
      </c>
      <c r="G28" s="19" t="s">
        <v>237</v>
      </c>
      <c r="H28" s="19"/>
      <c r="I28" s="19"/>
      <c r="J28" s="19"/>
      <c r="K28" s="19"/>
      <c r="L28" s="20"/>
      <c r="M28" s="20"/>
      <c r="N28" s="20"/>
      <c r="O28" s="20"/>
      <c r="P28" s="20"/>
      <c r="Q28" s="20"/>
      <c r="R28" s="20"/>
      <c r="S28" s="20"/>
      <c r="T28" s="25">
        <v>3</v>
      </c>
      <c r="U28" s="25">
        <v>2</v>
      </c>
      <c r="V28" s="25">
        <v>3</v>
      </c>
      <c r="W28" s="25">
        <v>1</v>
      </c>
      <c r="X28" s="25">
        <v>3</v>
      </c>
      <c r="Y28" s="25">
        <v>1</v>
      </c>
      <c r="Z28" s="25">
        <f t="shared" si="0"/>
        <v>13</v>
      </c>
      <c r="AA28" s="13" t="str">
        <f t="shared" si="1"/>
        <v>middels</v>
      </c>
      <c r="AB28" s="14"/>
      <c r="AC28" s="14"/>
      <c r="AD28" s="14"/>
      <c r="AE28" s="13"/>
      <c r="AF28" s="17">
        <f t="shared" si="2"/>
        <v>41.04</v>
      </c>
      <c r="AG28" s="18" t="str">
        <f t="shared" si="3"/>
        <v>m²</v>
      </c>
      <c r="AH28" s="18"/>
      <c r="AI28" s="13"/>
      <c r="AJ28" s="14"/>
      <c r="AK28" s="14"/>
      <c r="AL28" s="14"/>
      <c r="AM28" s="14"/>
      <c r="AN28" s="14"/>
    </row>
    <row r="29" spans="2:40" x14ac:dyDescent="0.25">
      <c r="B29" s="15">
        <v>2441</v>
      </c>
      <c r="C29" s="16" t="s">
        <v>275</v>
      </c>
      <c r="D29" s="9" t="s">
        <v>277</v>
      </c>
      <c r="E29" s="21">
        <f>MROUND(0.9*1.6*36,5)</f>
        <v>50</v>
      </c>
      <c r="F29" s="18" t="s">
        <v>87</v>
      </c>
      <c r="G29" s="19" t="s">
        <v>237</v>
      </c>
      <c r="H29" s="19"/>
      <c r="I29" s="19"/>
      <c r="J29" s="19"/>
      <c r="K29" s="19"/>
      <c r="L29" s="20"/>
      <c r="M29" s="20"/>
      <c r="N29" s="20"/>
      <c r="O29" s="20"/>
      <c r="P29" s="20"/>
      <c r="Q29" s="20"/>
      <c r="R29" s="20"/>
      <c r="S29" s="20"/>
      <c r="T29" s="25">
        <v>3</v>
      </c>
      <c r="U29" s="25">
        <v>2</v>
      </c>
      <c r="V29" s="25">
        <v>2</v>
      </c>
      <c r="W29" s="25">
        <v>1</v>
      </c>
      <c r="X29" s="25">
        <v>3</v>
      </c>
      <c r="Y29" s="25">
        <v>1</v>
      </c>
      <c r="Z29" s="25">
        <f t="shared" si="0"/>
        <v>12</v>
      </c>
      <c r="AA29" s="13" t="str">
        <f t="shared" si="1"/>
        <v>middels</v>
      </c>
      <c r="AB29" s="14"/>
      <c r="AC29" s="14"/>
      <c r="AD29" s="14"/>
      <c r="AE29" s="13"/>
      <c r="AF29" s="17">
        <f t="shared" si="2"/>
        <v>10</v>
      </c>
      <c r="AG29" s="18" t="str">
        <f t="shared" si="3"/>
        <v>m²</v>
      </c>
      <c r="AH29" s="18"/>
      <c r="AI29" s="13"/>
      <c r="AJ29" s="14"/>
      <c r="AK29" s="14"/>
      <c r="AL29" s="14"/>
      <c r="AM29" s="14"/>
      <c r="AN29" s="14"/>
    </row>
    <row r="30" spans="2:40" x14ac:dyDescent="0.25">
      <c r="B30" s="15">
        <v>2441</v>
      </c>
      <c r="C30" s="16" t="s">
        <v>275</v>
      </c>
      <c r="D30" s="9" t="s">
        <v>278</v>
      </c>
      <c r="E30" s="21">
        <f>0.35*1.11*6</f>
        <v>2.331</v>
      </c>
      <c r="F30" s="18" t="s">
        <v>87</v>
      </c>
      <c r="G30" s="19" t="s">
        <v>237</v>
      </c>
      <c r="H30" s="19"/>
      <c r="I30" s="19"/>
      <c r="J30" s="19"/>
      <c r="K30" s="19"/>
      <c r="L30" s="20"/>
      <c r="M30" s="20"/>
      <c r="N30" s="20"/>
      <c r="O30" s="20"/>
      <c r="P30" s="20"/>
      <c r="Q30" s="20"/>
      <c r="R30" s="20"/>
      <c r="S30" s="20"/>
      <c r="T30" s="25">
        <v>3</v>
      </c>
      <c r="U30" s="25">
        <v>2</v>
      </c>
      <c r="V30" s="25">
        <v>1</v>
      </c>
      <c r="W30" s="25">
        <v>1</v>
      </c>
      <c r="X30" s="25">
        <v>3</v>
      </c>
      <c r="Y30" s="25">
        <v>1</v>
      </c>
      <c r="Z30" s="25">
        <f t="shared" si="0"/>
        <v>11</v>
      </c>
      <c r="AA30" s="13" t="str">
        <f t="shared" si="1"/>
        <v>middels</v>
      </c>
      <c r="AB30" s="14"/>
      <c r="AC30" s="14"/>
      <c r="AD30" s="14"/>
      <c r="AE30" s="13"/>
      <c r="AF30" s="17">
        <f t="shared" si="2"/>
        <v>0.4662</v>
      </c>
      <c r="AG30" s="18" t="str">
        <f t="shared" si="3"/>
        <v>m²</v>
      </c>
      <c r="AH30" s="18"/>
      <c r="AI30" s="13"/>
      <c r="AJ30" s="14"/>
      <c r="AK30" s="14"/>
      <c r="AL30" s="14"/>
      <c r="AM30" s="14"/>
      <c r="AN30" s="14"/>
    </row>
    <row r="31" spans="2:40" x14ac:dyDescent="0.25">
      <c r="B31" s="15">
        <v>2442</v>
      </c>
      <c r="C31" s="16" t="s">
        <v>95</v>
      </c>
      <c r="D31" s="9" t="s">
        <v>279</v>
      </c>
      <c r="E31" s="21">
        <f>1+3+8+5+4+5+10+4</f>
        <v>40</v>
      </c>
      <c r="F31" s="18" t="s">
        <v>78</v>
      </c>
      <c r="G31" s="19" t="s">
        <v>273</v>
      </c>
      <c r="H31" s="19"/>
      <c r="I31" s="19"/>
      <c r="J31" s="19"/>
      <c r="K31" s="19"/>
      <c r="L31" s="20"/>
      <c r="M31" s="20"/>
      <c r="N31" s="20"/>
      <c r="O31" s="20"/>
      <c r="P31" s="20"/>
      <c r="Q31" s="20"/>
      <c r="R31" s="20"/>
      <c r="S31" s="20"/>
      <c r="T31" s="25">
        <v>3</v>
      </c>
      <c r="U31" s="25">
        <v>3</v>
      </c>
      <c r="V31" s="25">
        <v>3</v>
      </c>
      <c r="W31" s="25">
        <v>2</v>
      </c>
      <c r="X31" s="25">
        <v>1</v>
      </c>
      <c r="Y31" s="25">
        <v>3</v>
      </c>
      <c r="Z31" s="25">
        <f t="shared" si="0"/>
        <v>15</v>
      </c>
      <c r="AA31" s="13" t="str">
        <f t="shared" si="1"/>
        <v>høyt</v>
      </c>
      <c r="AB31" s="14"/>
      <c r="AC31" s="14"/>
      <c r="AD31" s="14"/>
      <c r="AE31" s="13"/>
      <c r="AF31" s="17">
        <f t="shared" si="2"/>
        <v>8</v>
      </c>
      <c r="AG31" s="18" t="str">
        <f t="shared" si="3"/>
        <v>stk</v>
      </c>
      <c r="AH31" s="18"/>
      <c r="AI31" s="13"/>
      <c r="AJ31" s="14"/>
      <c r="AK31" s="14"/>
      <c r="AL31" s="14"/>
      <c r="AM31" s="14"/>
      <c r="AN31" s="14"/>
    </row>
    <row r="32" spans="2:40" x14ac:dyDescent="0.25">
      <c r="B32" s="15">
        <v>2442</v>
      </c>
      <c r="C32" s="16" t="s">
        <v>95</v>
      </c>
      <c r="D32" s="9" t="s">
        <v>280</v>
      </c>
      <c r="E32" s="21">
        <f>MROUND(1+6+4+11+24+15+19+10+14+4,5)</f>
        <v>110</v>
      </c>
      <c r="F32" s="18" t="s">
        <v>78</v>
      </c>
      <c r="G32" s="19" t="s">
        <v>273</v>
      </c>
      <c r="H32" s="19"/>
      <c r="I32" s="19"/>
      <c r="J32" s="19"/>
      <c r="K32" s="19"/>
      <c r="L32" s="20"/>
      <c r="M32" s="20"/>
      <c r="N32" s="20"/>
      <c r="O32" s="20"/>
      <c r="P32" s="20"/>
      <c r="Q32" s="20"/>
      <c r="R32" s="20"/>
      <c r="S32" s="20"/>
      <c r="T32" s="25">
        <v>3</v>
      </c>
      <c r="U32" s="25">
        <v>3</v>
      </c>
      <c r="V32" s="25">
        <v>3</v>
      </c>
      <c r="W32" s="25">
        <v>2</v>
      </c>
      <c r="X32" s="25">
        <v>1</v>
      </c>
      <c r="Y32" s="25">
        <v>3</v>
      </c>
      <c r="Z32" s="25">
        <f t="shared" si="0"/>
        <v>15</v>
      </c>
      <c r="AA32" s="13" t="str">
        <f t="shared" si="1"/>
        <v>høyt</v>
      </c>
      <c r="AB32" s="14"/>
      <c r="AC32" s="14"/>
      <c r="AD32" s="14"/>
      <c r="AE32" s="13"/>
      <c r="AF32" s="17">
        <f t="shared" si="2"/>
        <v>22</v>
      </c>
      <c r="AG32" s="18" t="str">
        <f t="shared" si="3"/>
        <v>stk</v>
      </c>
      <c r="AH32" s="18"/>
      <c r="AI32" s="13"/>
      <c r="AJ32" s="14"/>
      <c r="AK32" s="14"/>
      <c r="AL32" s="14"/>
      <c r="AM32" s="14"/>
      <c r="AN32" s="14"/>
    </row>
    <row r="33" spans="2:40" x14ac:dyDescent="0.25">
      <c r="B33" s="15">
        <v>2442</v>
      </c>
      <c r="C33" s="16" t="s">
        <v>95</v>
      </c>
      <c r="D33" s="9" t="s">
        <v>281</v>
      </c>
      <c r="E33" s="21">
        <f>8+1+4+6+6</f>
        <v>25</v>
      </c>
      <c r="F33" s="18" t="s">
        <v>78</v>
      </c>
      <c r="G33" s="19" t="s">
        <v>273</v>
      </c>
      <c r="H33" s="19"/>
      <c r="I33" s="19"/>
      <c r="J33" s="19"/>
      <c r="K33" s="19"/>
      <c r="L33" s="20"/>
      <c r="M33" s="20"/>
      <c r="N33" s="20"/>
      <c r="O33" s="20"/>
      <c r="P33" s="20"/>
      <c r="Q33" s="20"/>
      <c r="R33" s="20"/>
      <c r="S33" s="20"/>
      <c r="T33" s="25">
        <v>3</v>
      </c>
      <c r="U33" s="25">
        <v>3</v>
      </c>
      <c r="V33" s="25">
        <v>2</v>
      </c>
      <c r="W33" s="25">
        <v>1</v>
      </c>
      <c r="X33" s="25">
        <v>1</v>
      </c>
      <c r="Y33" s="25">
        <v>2</v>
      </c>
      <c r="Z33" s="25">
        <f t="shared" si="0"/>
        <v>12</v>
      </c>
      <c r="AA33" s="13" t="str">
        <f t="shared" si="1"/>
        <v>middels</v>
      </c>
      <c r="AB33" s="14"/>
      <c r="AC33" s="14"/>
      <c r="AD33" s="14"/>
      <c r="AE33" s="13"/>
      <c r="AF33" s="17">
        <f t="shared" si="2"/>
        <v>5</v>
      </c>
      <c r="AG33" s="18" t="str">
        <f t="shared" si="3"/>
        <v>stk</v>
      </c>
      <c r="AH33" s="18"/>
      <c r="AI33" s="13"/>
      <c r="AJ33" s="14"/>
      <c r="AK33" s="14"/>
      <c r="AL33" s="14"/>
      <c r="AM33" s="14"/>
      <c r="AN33" s="14"/>
    </row>
    <row r="34" spans="2:40" x14ac:dyDescent="0.25">
      <c r="B34" s="15">
        <v>2442</v>
      </c>
      <c r="C34" s="16" t="s">
        <v>95</v>
      </c>
      <c r="D34" s="9" t="s">
        <v>282</v>
      </c>
      <c r="E34" s="21">
        <v>30</v>
      </c>
      <c r="F34" s="18" t="s">
        <v>78</v>
      </c>
      <c r="G34" s="19" t="s">
        <v>273</v>
      </c>
      <c r="H34" s="19"/>
      <c r="I34" s="19"/>
      <c r="J34" s="19"/>
      <c r="K34" s="19"/>
      <c r="L34" s="20"/>
      <c r="M34" s="20"/>
      <c r="N34" s="20"/>
      <c r="O34" s="20"/>
      <c r="P34" s="20"/>
      <c r="Q34" s="20"/>
      <c r="R34" s="20"/>
      <c r="S34" s="20"/>
      <c r="T34" s="25">
        <v>3</v>
      </c>
      <c r="U34" s="25">
        <v>3</v>
      </c>
      <c r="V34" s="25">
        <v>1</v>
      </c>
      <c r="W34" s="25">
        <v>2</v>
      </c>
      <c r="X34" s="25">
        <v>3</v>
      </c>
      <c r="Y34" s="25">
        <v>2</v>
      </c>
      <c r="Z34" s="25">
        <f t="shared" si="0"/>
        <v>14</v>
      </c>
      <c r="AA34" s="13" t="str">
        <f t="shared" si="1"/>
        <v>middels</v>
      </c>
      <c r="AB34" s="14"/>
      <c r="AC34" s="14"/>
      <c r="AD34" s="14"/>
      <c r="AE34" s="13"/>
      <c r="AF34" s="17">
        <f t="shared" si="2"/>
        <v>6</v>
      </c>
      <c r="AG34" s="18" t="str">
        <f t="shared" si="3"/>
        <v>stk</v>
      </c>
      <c r="AH34" s="18"/>
      <c r="AI34" s="13"/>
      <c r="AJ34" s="14"/>
      <c r="AK34" s="14"/>
      <c r="AL34" s="14"/>
      <c r="AM34" s="14"/>
      <c r="AN34" s="14"/>
    </row>
    <row r="35" spans="2:40" ht="22.5" x14ac:dyDescent="0.25">
      <c r="B35" s="15">
        <v>2443</v>
      </c>
      <c r="C35" s="16" t="s">
        <v>283</v>
      </c>
      <c r="D35" s="9" t="s">
        <v>284</v>
      </c>
      <c r="E35" s="21">
        <f>(4.2+7.6*2)*2.5</f>
        <v>48.5</v>
      </c>
      <c r="F35" s="18" t="s">
        <v>87</v>
      </c>
      <c r="G35" s="19" t="s">
        <v>245</v>
      </c>
      <c r="H35" s="19"/>
      <c r="I35" s="19"/>
      <c r="J35" s="19"/>
      <c r="K35" s="19"/>
      <c r="L35" s="20" t="s">
        <v>285</v>
      </c>
      <c r="M35" s="20"/>
      <c r="N35" s="20" t="s">
        <v>286</v>
      </c>
      <c r="O35" s="20"/>
      <c r="P35" s="20"/>
      <c r="Q35" s="20"/>
      <c r="R35" s="20"/>
      <c r="S35" s="20"/>
      <c r="T35" s="25">
        <v>3</v>
      </c>
      <c r="U35" s="25">
        <v>2</v>
      </c>
      <c r="V35" s="25">
        <v>1</v>
      </c>
      <c r="W35" s="25">
        <v>2</v>
      </c>
      <c r="X35" s="25">
        <v>2</v>
      </c>
      <c r="Y35" s="25">
        <v>3</v>
      </c>
      <c r="Z35" s="25">
        <f t="shared" si="0"/>
        <v>13</v>
      </c>
      <c r="AA35" s="13" t="str">
        <f t="shared" si="1"/>
        <v>middels</v>
      </c>
      <c r="AB35" s="14"/>
      <c r="AC35" s="14"/>
      <c r="AD35" s="14"/>
      <c r="AE35" s="13"/>
      <c r="AF35" s="17">
        <f t="shared" si="2"/>
        <v>9.7000000000000011</v>
      </c>
      <c r="AG35" s="18" t="str">
        <f t="shared" si="3"/>
        <v>m²</v>
      </c>
      <c r="AH35" s="18"/>
      <c r="AI35" s="13"/>
      <c r="AJ35" s="14"/>
      <c r="AK35" s="14"/>
      <c r="AL35" s="14"/>
      <c r="AM35" s="14"/>
      <c r="AN35" s="14"/>
    </row>
    <row r="36" spans="2:40" ht="22.5" x14ac:dyDescent="0.25">
      <c r="B36" s="15">
        <v>2443</v>
      </c>
      <c r="C36" s="16" t="s">
        <v>283</v>
      </c>
      <c r="D36" s="9" t="s">
        <v>287</v>
      </c>
      <c r="E36" s="21">
        <f>2.5*2.5</f>
        <v>6.25</v>
      </c>
      <c r="F36" s="18" t="s">
        <v>87</v>
      </c>
      <c r="G36" s="19" t="s">
        <v>234</v>
      </c>
      <c r="H36" s="19"/>
      <c r="I36" s="19"/>
      <c r="J36" s="19"/>
      <c r="K36" s="19"/>
      <c r="L36" s="20"/>
      <c r="M36" s="20"/>
      <c r="N36" s="20"/>
      <c r="O36" s="20"/>
      <c r="P36" s="20"/>
      <c r="Q36" s="20"/>
      <c r="R36" s="20"/>
      <c r="S36" s="20"/>
      <c r="T36" s="25">
        <v>3</v>
      </c>
      <c r="U36" s="25">
        <v>3</v>
      </c>
      <c r="V36" s="25">
        <v>1</v>
      </c>
      <c r="W36" s="25">
        <v>2</v>
      </c>
      <c r="X36" s="25">
        <v>3</v>
      </c>
      <c r="Y36" s="25">
        <v>3</v>
      </c>
      <c r="Z36" s="25">
        <f t="shared" si="0"/>
        <v>15</v>
      </c>
      <c r="AA36" s="13" t="str">
        <f t="shared" si="1"/>
        <v>høyt</v>
      </c>
      <c r="AB36" s="14"/>
      <c r="AC36" s="14"/>
      <c r="AD36" s="14"/>
      <c r="AE36" s="13"/>
      <c r="AF36" s="17">
        <f t="shared" si="2"/>
        <v>1.25</v>
      </c>
      <c r="AG36" s="18" t="str">
        <f t="shared" si="3"/>
        <v>m²</v>
      </c>
      <c r="AH36" s="18"/>
      <c r="AI36" s="13"/>
      <c r="AJ36" s="14"/>
      <c r="AK36" s="14"/>
      <c r="AL36" s="14"/>
      <c r="AM36" s="14"/>
      <c r="AN36" s="14"/>
    </row>
    <row r="37" spans="2:40" ht="22.5" x14ac:dyDescent="0.25">
      <c r="B37" s="15">
        <v>2443</v>
      </c>
      <c r="C37" s="16" t="s">
        <v>283</v>
      </c>
      <c r="D37" s="9" t="s">
        <v>288</v>
      </c>
      <c r="E37" s="21">
        <f>MROUND(14.2*2.2,5)</f>
        <v>30</v>
      </c>
      <c r="F37" s="18" t="s">
        <v>87</v>
      </c>
      <c r="G37" s="19" t="s">
        <v>289</v>
      </c>
      <c r="H37" s="19"/>
      <c r="I37" s="19"/>
      <c r="J37" s="19"/>
      <c r="K37" s="19"/>
      <c r="L37" s="20" t="s">
        <v>290</v>
      </c>
      <c r="M37" s="20"/>
      <c r="N37" s="20"/>
      <c r="O37" s="20"/>
      <c r="P37" s="20"/>
      <c r="Q37" s="20"/>
      <c r="R37" s="20"/>
      <c r="S37" s="20"/>
      <c r="T37" s="25">
        <v>3</v>
      </c>
      <c r="U37" s="25">
        <v>2</v>
      </c>
      <c r="V37" s="25">
        <v>1</v>
      </c>
      <c r="W37" s="25">
        <v>1</v>
      </c>
      <c r="X37" s="25">
        <v>1</v>
      </c>
      <c r="Y37" s="25">
        <v>2</v>
      </c>
      <c r="Z37" s="25">
        <f t="shared" si="0"/>
        <v>10</v>
      </c>
      <c r="AA37" s="13" t="str">
        <f t="shared" si="1"/>
        <v>lavt</v>
      </c>
      <c r="AB37" s="14"/>
      <c r="AC37" s="14"/>
      <c r="AD37" s="14"/>
      <c r="AE37" s="13"/>
      <c r="AF37" s="17">
        <f t="shared" si="2"/>
        <v>6</v>
      </c>
      <c r="AG37" s="18" t="str">
        <f t="shared" si="3"/>
        <v>m²</v>
      </c>
      <c r="AH37" s="18"/>
      <c r="AI37" s="13"/>
      <c r="AJ37" s="14"/>
      <c r="AK37" s="14"/>
      <c r="AL37" s="14"/>
      <c r="AM37" s="14"/>
      <c r="AN37" s="14"/>
    </row>
    <row r="38" spans="2:40" ht="22.5" x14ac:dyDescent="0.25">
      <c r="B38" s="15">
        <v>2443</v>
      </c>
      <c r="C38" s="16" t="s">
        <v>283</v>
      </c>
      <c r="D38" s="9" t="s">
        <v>291</v>
      </c>
      <c r="E38" s="21">
        <v>1</v>
      </c>
      <c r="F38" s="18" t="s">
        <v>78</v>
      </c>
      <c r="G38" s="19" t="s">
        <v>237</v>
      </c>
      <c r="H38" s="19"/>
      <c r="I38" s="19"/>
      <c r="J38" s="19"/>
      <c r="K38" s="19"/>
      <c r="L38" s="20"/>
      <c r="M38" s="20"/>
      <c r="N38" s="20"/>
      <c r="O38" s="20"/>
      <c r="P38" s="20"/>
      <c r="Q38" s="20"/>
      <c r="R38" s="20"/>
      <c r="S38" s="20"/>
      <c r="T38" s="25">
        <v>2</v>
      </c>
      <c r="U38" s="25">
        <v>3</v>
      </c>
      <c r="V38" s="25">
        <v>1</v>
      </c>
      <c r="W38" s="25">
        <v>3</v>
      </c>
      <c r="X38" s="25">
        <v>3</v>
      </c>
      <c r="Y38" s="25">
        <v>2</v>
      </c>
      <c r="Z38" s="25">
        <f t="shared" si="0"/>
        <v>14</v>
      </c>
      <c r="AA38" s="13" t="str">
        <f t="shared" si="1"/>
        <v>middels</v>
      </c>
      <c r="AB38" s="14"/>
      <c r="AC38" s="14"/>
      <c r="AD38" s="14"/>
      <c r="AE38" s="13"/>
      <c r="AF38" s="17">
        <f t="shared" si="2"/>
        <v>0.2</v>
      </c>
      <c r="AG38" s="18" t="str">
        <f t="shared" si="3"/>
        <v>stk</v>
      </c>
      <c r="AH38" s="18"/>
      <c r="AI38" s="13"/>
      <c r="AJ38" s="14"/>
      <c r="AK38" s="14"/>
      <c r="AL38" s="14"/>
      <c r="AM38" s="14"/>
      <c r="AN38" s="14"/>
    </row>
    <row r="39" spans="2:40" ht="22.5" x14ac:dyDescent="0.25">
      <c r="B39" s="15">
        <v>246</v>
      </c>
      <c r="C39" s="16" t="s">
        <v>103</v>
      </c>
      <c r="D39" s="9" t="s">
        <v>292</v>
      </c>
      <c r="E39" s="21">
        <f>MROUND((2.7*6+2.6*3)*1.2*5.5,25)</f>
        <v>150</v>
      </c>
      <c r="F39" s="18" t="s">
        <v>87</v>
      </c>
      <c r="G39" s="19" t="s">
        <v>237</v>
      </c>
      <c r="H39" s="19"/>
      <c r="I39" s="19"/>
      <c r="J39" s="19"/>
      <c r="K39" s="19"/>
      <c r="L39" s="20"/>
      <c r="M39" s="20"/>
      <c r="N39" s="20"/>
      <c r="O39" s="20"/>
      <c r="P39" s="20"/>
      <c r="Q39" s="20"/>
      <c r="R39" s="20"/>
      <c r="S39" s="20"/>
      <c r="T39" s="25">
        <v>1</v>
      </c>
      <c r="U39" s="25">
        <v>3</v>
      </c>
      <c r="V39" s="25">
        <v>1</v>
      </c>
      <c r="W39" s="25">
        <v>2</v>
      </c>
      <c r="X39" s="25">
        <v>2</v>
      </c>
      <c r="Y39" s="25">
        <v>1</v>
      </c>
      <c r="Z39" s="25">
        <f t="shared" si="0"/>
        <v>10</v>
      </c>
      <c r="AA39" s="13" t="str">
        <f t="shared" si="1"/>
        <v>lavt</v>
      </c>
      <c r="AB39" s="14"/>
      <c r="AC39" s="14"/>
      <c r="AD39" s="14"/>
      <c r="AE39" s="13"/>
      <c r="AF39" s="17">
        <f t="shared" si="2"/>
        <v>30</v>
      </c>
      <c r="AG39" s="18" t="str">
        <f t="shared" si="3"/>
        <v>m²</v>
      </c>
      <c r="AH39" s="18"/>
      <c r="AI39" s="13"/>
      <c r="AJ39" s="14"/>
      <c r="AK39" s="14"/>
      <c r="AL39" s="14"/>
      <c r="AM39" s="14"/>
      <c r="AN39" s="14"/>
    </row>
    <row r="40" spans="2:40" ht="56.25" x14ac:dyDescent="0.25">
      <c r="B40" s="15">
        <v>246</v>
      </c>
      <c r="C40" s="16" t="s">
        <v>103</v>
      </c>
      <c r="D40" s="9" t="s">
        <v>293</v>
      </c>
      <c r="E40" s="21">
        <v>2170</v>
      </c>
      <c r="F40" s="18" t="s">
        <v>87</v>
      </c>
      <c r="G40" s="19" t="s">
        <v>237</v>
      </c>
      <c r="H40" s="19"/>
      <c r="I40" s="19"/>
      <c r="J40" s="19"/>
      <c r="K40" s="19"/>
      <c r="L40" s="20" t="s">
        <v>294</v>
      </c>
      <c r="M40" s="20" t="s">
        <v>295</v>
      </c>
      <c r="N40" s="20"/>
      <c r="O40" s="20">
        <v>1992</v>
      </c>
      <c r="P40" s="20"/>
      <c r="Q40" s="20"/>
      <c r="R40" s="20"/>
      <c r="S40" s="20"/>
      <c r="T40" s="25">
        <v>2</v>
      </c>
      <c r="U40" s="25">
        <v>3</v>
      </c>
      <c r="V40" s="25">
        <v>3</v>
      </c>
      <c r="W40" s="25">
        <v>2</v>
      </c>
      <c r="X40" s="25">
        <v>1</v>
      </c>
      <c r="Y40" s="25">
        <v>2</v>
      </c>
      <c r="Z40" s="25">
        <f t="shared" si="0"/>
        <v>13</v>
      </c>
      <c r="AA40" s="13" t="str">
        <f t="shared" si="1"/>
        <v>middels</v>
      </c>
      <c r="AB40" s="20" t="s">
        <v>296</v>
      </c>
      <c r="AC40" s="14"/>
      <c r="AD40" s="14"/>
      <c r="AE40" s="13"/>
      <c r="AF40" s="17">
        <f t="shared" si="2"/>
        <v>434</v>
      </c>
      <c r="AG40" s="18" t="str">
        <f t="shared" si="3"/>
        <v>m²</v>
      </c>
      <c r="AH40" s="18"/>
      <c r="AI40" s="13"/>
      <c r="AJ40" s="14"/>
      <c r="AK40" s="14"/>
      <c r="AL40" s="14"/>
      <c r="AM40" s="14"/>
      <c r="AN40" s="14"/>
    </row>
    <row r="41" spans="2:40" ht="22.5" x14ac:dyDescent="0.25">
      <c r="B41" s="15">
        <v>255</v>
      </c>
      <c r="C41" s="16" t="s">
        <v>110</v>
      </c>
      <c r="D41" s="9" t="s">
        <v>297</v>
      </c>
      <c r="E41" s="21"/>
      <c r="F41" s="18"/>
      <c r="G41" s="19" t="s">
        <v>298</v>
      </c>
      <c r="H41" s="19"/>
      <c r="I41" s="19"/>
      <c r="J41" s="19"/>
      <c r="K41" s="19"/>
      <c r="L41" s="20"/>
      <c r="M41" s="20" t="s">
        <v>299</v>
      </c>
      <c r="N41" s="20"/>
      <c r="O41" s="20"/>
      <c r="P41" s="20"/>
      <c r="Q41" s="20"/>
      <c r="R41" s="20"/>
      <c r="S41" s="20"/>
      <c r="T41" s="25">
        <v>3</v>
      </c>
      <c r="U41" s="25">
        <v>2</v>
      </c>
      <c r="V41" s="25">
        <v>3</v>
      </c>
      <c r="W41" s="25">
        <v>1</v>
      </c>
      <c r="X41" s="25">
        <v>2</v>
      </c>
      <c r="Y41" s="25">
        <v>2</v>
      </c>
      <c r="Z41" s="25">
        <f t="shared" si="0"/>
        <v>13</v>
      </c>
      <c r="AA41" s="13" t="str">
        <f t="shared" si="1"/>
        <v>middels</v>
      </c>
      <c r="AB41" s="14"/>
      <c r="AC41" s="14"/>
      <c r="AD41" s="14"/>
      <c r="AE41" s="13"/>
      <c r="AF41" s="17">
        <f t="shared" si="2"/>
        <v>0</v>
      </c>
      <c r="AG41" s="18">
        <f t="shared" si="3"/>
        <v>0</v>
      </c>
      <c r="AH41" s="18"/>
      <c r="AI41" s="13"/>
      <c r="AJ41" s="14"/>
      <c r="AK41" s="14"/>
      <c r="AL41" s="14"/>
      <c r="AM41" s="14"/>
      <c r="AN41" s="14"/>
    </row>
    <row r="42" spans="2:40" ht="33.75" x14ac:dyDescent="0.25">
      <c r="B42" s="15">
        <v>255</v>
      </c>
      <c r="C42" s="16" t="s">
        <v>110</v>
      </c>
      <c r="D42" s="9" t="s">
        <v>300</v>
      </c>
      <c r="E42" s="21">
        <f>MROUND((333+505+(539-256)+(591-96)+171),100)</f>
        <v>1800</v>
      </c>
      <c r="F42" s="18" t="s">
        <v>87</v>
      </c>
      <c r="G42" s="19" t="s">
        <v>301</v>
      </c>
      <c r="H42" s="19"/>
      <c r="I42" s="19"/>
      <c r="J42" s="19"/>
      <c r="K42" s="19"/>
      <c r="L42" s="20" t="s">
        <v>302</v>
      </c>
      <c r="M42" s="20" t="s">
        <v>299</v>
      </c>
      <c r="N42" s="20"/>
      <c r="O42" s="20"/>
      <c r="P42" s="20"/>
      <c r="Q42" s="20"/>
      <c r="R42" s="38" t="s">
        <v>303</v>
      </c>
      <c r="S42" s="20"/>
      <c r="T42" s="25"/>
      <c r="U42" s="25"/>
      <c r="V42" s="25"/>
      <c r="W42" s="25"/>
      <c r="X42" s="25"/>
      <c r="Y42" s="25"/>
      <c r="Z42" s="25"/>
      <c r="AA42" s="13"/>
      <c r="AB42" s="14"/>
      <c r="AC42" s="14"/>
      <c r="AD42" s="14"/>
      <c r="AE42" s="13"/>
      <c r="AF42" s="17"/>
      <c r="AG42" s="18"/>
      <c r="AH42" s="18"/>
      <c r="AI42" s="13"/>
      <c r="AJ42" s="14"/>
      <c r="AK42" s="14"/>
      <c r="AL42" s="14"/>
      <c r="AM42" s="14"/>
      <c r="AN42" s="14"/>
    </row>
    <row r="43" spans="2:40" ht="33.75" x14ac:dyDescent="0.25">
      <c r="B43" s="15">
        <v>255</v>
      </c>
      <c r="C43" s="16" t="s">
        <v>110</v>
      </c>
      <c r="D43" s="9" t="s">
        <v>304</v>
      </c>
      <c r="E43" s="21">
        <f>MROUND((154+236+243+216+154),100)</f>
        <v>1000</v>
      </c>
      <c r="F43" s="18" t="s">
        <v>87</v>
      </c>
      <c r="G43" s="19" t="s">
        <v>305</v>
      </c>
      <c r="H43" s="19"/>
      <c r="I43" s="19"/>
      <c r="J43" s="19"/>
      <c r="K43" s="19"/>
      <c r="L43" s="20" t="s">
        <v>306</v>
      </c>
      <c r="M43" s="20" t="s">
        <v>299</v>
      </c>
      <c r="N43" s="20"/>
      <c r="O43" s="20"/>
      <c r="P43" s="20"/>
      <c r="Q43" s="20"/>
      <c r="R43" s="20"/>
      <c r="S43" s="20"/>
      <c r="T43" s="25">
        <v>3</v>
      </c>
      <c r="U43" s="25">
        <v>2</v>
      </c>
      <c r="V43" s="25">
        <v>2</v>
      </c>
      <c r="W43" s="25">
        <v>1</v>
      </c>
      <c r="X43" s="25">
        <v>2</v>
      </c>
      <c r="Y43" s="25">
        <v>2</v>
      </c>
      <c r="Z43" s="25">
        <f t="shared" si="0"/>
        <v>12</v>
      </c>
      <c r="AA43" s="13" t="str">
        <f t="shared" si="1"/>
        <v>middels</v>
      </c>
      <c r="AB43" s="14"/>
      <c r="AC43" s="14"/>
      <c r="AD43" s="14"/>
      <c r="AE43" s="13"/>
      <c r="AF43" s="17">
        <f t="shared" si="2"/>
        <v>200</v>
      </c>
      <c r="AG43" s="18" t="str">
        <f t="shared" si="3"/>
        <v>m²</v>
      </c>
      <c r="AH43" s="18"/>
      <c r="AI43" s="13"/>
      <c r="AJ43" s="14"/>
      <c r="AK43" s="14"/>
      <c r="AL43" s="14"/>
      <c r="AM43" s="14"/>
      <c r="AN43" s="14"/>
    </row>
    <row r="44" spans="2:40" ht="22.5" x14ac:dyDescent="0.25">
      <c r="B44" s="15">
        <v>255</v>
      </c>
      <c r="C44" s="16" t="s">
        <v>110</v>
      </c>
      <c r="D44" s="9" t="s">
        <v>307</v>
      </c>
      <c r="E44" s="21"/>
      <c r="F44" s="18"/>
      <c r="G44" s="19" t="s">
        <v>308</v>
      </c>
      <c r="H44" s="19"/>
      <c r="I44" s="19"/>
      <c r="J44" s="19"/>
      <c r="K44" s="19"/>
      <c r="L44" s="20"/>
      <c r="M44" s="20" t="s">
        <v>299</v>
      </c>
      <c r="N44" s="20"/>
      <c r="O44" s="20"/>
      <c r="P44" s="20"/>
      <c r="Q44" s="20"/>
      <c r="R44" s="20"/>
      <c r="S44" s="20"/>
      <c r="T44" s="25"/>
      <c r="U44" s="25"/>
      <c r="V44" s="25"/>
      <c r="W44" s="25"/>
      <c r="X44" s="25"/>
      <c r="Y44" s="25"/>
      <c r="Z44" s="25"/>
      <c r="AA44" s="13"/>
      <c r="AB44" s="14"/>
      <c r="AC44" s="14"/>
      <c r="AD44" s="14"/>
      <c r="AE44" s="13"/>
      <c r="AF44" s="17"/>
      <c r="AG44" s="18"/>
      <c r="AH44" s="18"/>
      <c r="AI44" s="13"/>
      <c r="AJ44" s="14"/>
      <c r="AK44" s="14"/>
      <c r="AL44" s="14"/>
      <c r="AM44" s="14"/>
      <c r="AN44" s="14"/>
    </row>
    <row r="45" spans="2:40" ht="22.5" x14ac:dyDescent="0.25">
      <c r="B45" s="15">
        <v>255</v>
      </c>
      <c r="C45" s="16" t="s">
        <v>110</v>
      </c>
      <c r="D45" s="9" t="s">
        <v>309</v>
      </c>
      <c r="E45" s="21">
        <f>MROUND((12000-SUM(E41,E42:E44,E46:E49)),100)</f>
        <v>7600</v>
      </c>
      <c r="F45" s="18" t="s">
        <v>87</v>
      </c>
      <c r="G45" s="19" t="s">
        <v>273</v>
      </c>
      <c r="H45" s="19"/>
      <c r="I45" s="19"/>
      <c r="J45" s="19"/>
      <c r="K45" s="19"/>
      <c r="L45" s="20"/>
      <c r="M45" s="20" t="s">
        <v>310</v>
      </c>
      <c r="N45" s="20"/>
      <c r="O45" s="20"/>
      <c r="P45" s="20"/>
      <c r="Q45" s="20"/>
      <c r="R45" s="20"/>
      <c r="S45" s="20"/>
      <c r="T45" s="25">
        <v>1</v>
      </c>
      <c r="U45" s="25">
        <v>1</v>
      </c>
      <c r="V45" s="25">
        <v>3</v>
      </c>
      <c r="W45" s="25">
        <v>1</v>
      </c>
      <c r="X45" s="25">
        <v>2</v>
      </c>
      <c r="Y45" s="25">
        <v>1</v>
      </c>
      <c r="Z45" s="25">
        <f t="shared" si="0"/>
        <v>9</v>
      </c>
      <c r="AA45" s="13" t="str">
        <f t="shared" si="1"/>
        <v>lavt</v>
      </c>
      <c r="AB45" s="14"/>
      <c r="AC45" s="14"/>
      <c r="AD45" s="14"/>
      <c r="AE45" s="13"/>
      <c r="AF45" s="17">
        <f t="shared" si="2"/>
        <v>1520</v>
      </c>
      <c r="AG45" s="18" t="str">
        <f t="shared" si="3"/>
        <v>m²</v>
      </c>
      <c r="AH45" s="18"/>
      <c r="AI45" s="13"/>
      <c r="AJ45" s="14"/>
      <c r="AK45" s="14"/>
      <c r="AL45" s="14"/>
      <c r="AM45" s="14"/>
      <c r="AN45" s="14"/>
    </row>
    <row r="46" spans="2:40" ht="90" x14ac:dyDescent="0.25">
      <c r="B46" s="15">
        <v>255</v>
      </c>
      <c r="C46" s="16" t="s">
        <v>110</v>
      </c>
      <c r="D46" s="9" t="s">
        <v>311</v>
      </c>
      <c r="E46" s="21">
        <f>MROUND((99+470+226+84+82+6*7*2),50)</f>
        <v>1050</v>
      </c>
      <c r="F46" s="18" t="s">
        <v>87</v>
      </c>
      <c r="G46" s="19" t="s">
        <v>312</v>
      </c>
      <c r="H46" s="19"/>
      <c r="I46" s="19"/>
      <c r="J46" s="19"/>
      <c r="K46" s="19"/>
      <c r="L46" s="20" t="s">
        <v>313</v>
      </c>
      <c r="M46" s="20"/>
      <c r="N46" s="20" t="s">
        <v>314</v>
      </c>
      <c r="O46" s="20">
        <v>1992</v>
      </c>
      <c r="P46" s="20"/>
      <c r="Q46" s="20"/>
      <c r="R46" s="20" t="s">
        <v>315</v>
      </c>
      <c r="S46" s="20"/>
      <c r="T46" s="25">
        <v>2</v>
      </c>
      <c r="U46" s="25">
        <v>1</v>
      </c>
      <c r="V46" s="25">
        <v>2</v>
      </c>
      <c r="W46" s="25">
        <v>2</v>
      </c>
      <c r="X46" s="25">
        <v>1</v>
      </c>
      <c r="Y46" s="25">
        <v>1</v>
      </c>
      <c r="Z46" s="25">
        <f t="shared" si="0"/>
        <v>9</v>
      </c>
      <c r="AA46" s="13" t="str">
        <f t="shared" si="1"/>
        <v>lavt</v>
      </c>
      <c r="AB46" s="14"/>
      <c r="AC46" s="14"/>
      <c r="AD46" s="14"/>
      <c r="AE46" s="13"/>
      <c r="AF46" s="17">
        <f t="shared" si="2"/>
        <v>210</v>
      </c>
      <c r="AG46" s="18" t="str">
        <f t="shared" si="3"/>
        <v>m²</v>
      </c>
      <c r="AH46" s="18"/>
      <c r="AI46" s="13"/>
      <c r="AJ46" s="14"/>
      <c r="AK46" s="14"/>
      <c r="AL46" s="14"/>
      <c r="AM46" s="14"/>
      <c r="AN46" s="14"/>
    </row>
    <row r="47" spans="2:40" ht="22.5" x14ac:dyDescent="0.25">
      <c r="B47" s="15">
        <v>255</v>
      </c>
      <c r="C47" s="16" t="s">
        <v>110</v>
      </c>
      <c r="D47" s="9" t="s">
        <v>316</v>
      </c>
      <c r="E47" s="21">
        <v>17.5</v>
      </c>
      <c r="F47" s="18" t="s">
        <v>87</v>
      </c>
      <c r="G47" s="19" t="s">
        <v>317</v>
      </c>
      <c r="H47" s="19"/>
      <c r="I47" s="19"/>
      <c r="J47" s="19"/>
      <c r="K47" s="19"/>
      <c r="L47" s="20" t="s">
        <v>318</v>
      </c>
      <c r="M47" s="20"/>
      <c r="N47" s="20"/>
      <c r="O47" s="20"/>
      <c r="P47" s="20"/>
      <c r="Q47" s="20"/>
      <c r="R47" s="20"/>
      <c r="S47" s="20"/>
      <c r="T47" s="25">
        <v>2</v>
      </c>
      <c r="U47" s="25">
        <v>3</v>
      </c>
      <c r="V47" s="25">
        <v>1</v>
      </c>
      <c r="W47" s="25">
        <v>3</v>
      </c>
      <c r="X47" s="25">
        <v>3</v>
      </c>
      <c r="Y47" s="25">
        <v>1</v>
      </c>
      <c r="Z47" s="25">
        <f t="shared" si="0"/>
        <v>13</v>
      </c>
      <c r="AA47" s="13" t="str">
        <f t="shared" si="1"/>
        <v>middels</v>
      </c>
      <c r="AB47" s="14"/>
      <c r="AC47" s="14"/>
      <c r="AD47" s="14"/>
      <c r="AE47" s="13"/>
      <c r="AF47" s="17">
        <f t="shared" si="2"/>
        <v>3.5</v>
      </c>
      <c r="AG47" s="18" t="str">
        <f t="shared" si="3"/>
        <v>m²</v>
      </c>
      <c r="AH47" s="18"/>
      <c r="AI47" s="13"/>
      <c r="AJ47" s="14"/>
      <c r="AK47" s="14"/>
      <c r="AL47" s="14"/>
      <c r="AM47" s="14"/>
      <c r="AN47" s="14"/>
    </row>
    <row r="48" spans="2:40" ht="45" x14ac:dyDescent="0.25">
      <c r="B48" s="15">
        <v>255</v>
      </c>
      <c r="C48" s="16" t="s">
        <v>110</v>
      </c>
      <c r="D48" s="9" t="s">
        <v>319</v>
      </c>
      <c r="E48" s="21">
        <f>MROUND((86+8.8*2+(640-226)),50)</f>
        <v>500</v>
      </c>
      <c r="F48" s="18" t="s">
        <v>87</v>
      </c>
      <c r="G48" s="19" t="s">
        <v>320</v>
      </c>
      <c r="H48" s="19"/>
      <c r="I48" s="19"/>
      <c r="J48" s="19"/>
      <c r="K48" s="19"/>
      <c r="L48" s="20" t="s">
        <v>318</v>
      </c>
      <c r="M48" s="20"/>
      <c r="N48" s="20"/>
      <c r="O48" s="20"/>
      <c r="P48" s="20"/>
      <c r="Q48" s="20"/>
      <c r="R48" s="20"/>
      <c r="S48" s="20"/>
      <c r="T48" s="25">
        <v>1</v>
      </c>
      <c r="U48" s="25">
        <v>3</v>
      </c>
      <c r="V48" s="25">
        <v>2</v>
      </c>
      <c r="W48" s="25">
        <v>3</v>
      </c>
      <c r="X48" s="25">
        <v>3</v>
      </c>
      <c r="Y48" s="25">
        <v>1</v>
      </c>
      <c r="Z48" s="25">
        <f t="shared" si="0"/>
        <v>13</v>
      </c>
      <c r="AA48" s="13" t="str">
        <f t="shared" si="1"/>
        <v>middels</v>
      </c>
      <c r="AB48" s="14"/>
      <c r="AC48" s="14"/>
      <c r="AD48" s="14"/>
      <c r="AE48" s="13"/>
      <c r="AF48" s="17">
        <f t="shared" si="2"/>
        <v>100</v>
      </c>
      <c r="AG48" s="18" t="str">
        <f t="shared" si="3"/>
        <v>m²</v>
      </c>
      <c r="AH48" s="18"/>
      <c r="AI48" s="13"/>
      <c r="AJ48" s="14"/>
      <c r="AK48" s="14"/>
      <c r="AL48" s="14"/>
      <c r="AM48" s="14"/>
      <c r="AN48" s="14"/>
    </row>
    <row r="49" spans="2:40" ht="33.75" x14ac:dyDescent="0.25">
      <c r="B49" s="15">
        <v>255</v>
      </c>
      <c r="C49" s="16" t="s">
        <v>110</v>
      </c>
      <c r="D49" s="9" t="s">
        <v>292</v>
      </c>
      <c r="E49" s="21">
        <f>MROUND(52,5)</f>
        <v>50</v>
      </c>
      <c r="F49" s="18" t="s">
        <v>87</v>
      </c>
      <c r="G49" s="19" t="s">
        <v>321</v>
      </c>
      <c r="H49" s="19"/>
      <c r="I49" s="19"/>
      <c r="J49" s="19"/>
      <c r="K49" s="19"/>
      <c r="L49" s="20" t="s">
        <v>322</v>
      </c>
      <c r="M49" s="20" t="s">
        <v>323</v>
      </c>
      <c r="N49" s="20" t="s">
        <v>324</v>
      </c>
      <c r="O49" s="20"/>
      <c r="P49" s="20"/>
      <c r="Q49" s="20"/>
      <c r="R49" s="20"/>
      <c r="S49" s="20"/>
      <c r="T49" s="25">
        <v>1</v>
      </c>
      <c r="U49" s="25">
        <v>3</v>
      </c>
      <c r="V49" s="25">
        <v>1</v>
      </c>
      <c r="W49" s="25">
        <v>2</v>
      </c>
      <c r="X49" s="25">
        <v>2</v>
      </c>
      <c r="Y49" s="25">
        <v>2</v>
      </c>
      <c r="Z49" s="25">
        <f t="shared" si="0"/>
        <v>11</v>
      </c>
      <c r="AA49" s="13" t="str">
        <f t="shared" si="1"/>
        <v>middels</v>
      </c>
      <c r="AB49" s="14"/>
      <c r="AC49" s="14"/>
      <c r="AD49" s="14"/>
      <c r="AE49" s="13"/>
      <c r="AF49" s="17">
        <f t="shared" si="2"/>
        <v>10</v>
      </c>
      <c r="AG49" s="18" t="str">
        <f t="shared" si="3"/>
        <v>m²</v>
      </c>
      <c r="AH49" s="18"/>
      <c r="AI49" s="13"/>
      <c r="AJ49" s="14"/>
      <c r="AK49" s="14"/>
      <c r="AL49" s="14"/>
      <c r="AM49" s="14"/>
      <c r="AN49" s="14"/>
    </row>
    <row r="50" spans="2:40" x14ac:dyDescent="0.25">
      <c r="B50" s="15">
        <v>257</v>
      </c>
      <c r="C50" s="16" t="s">
        <v>113</v>
      </c>
      <c r="D50" s="9" t="s">
        <v>325</v>
      </c>
      <c r="E50" s="21">
        <f>MROUND(300+214*2+51*2+4.2*18*2+225*2+29*2+152+787+617*2+640*0.8,50)</f>
        <v>4150</v>
      </c>
      <c r="F50" s="18" t="s">
        <v>87</v>
      </c>
      <c r="G50" s="19" t="s">
        <v>273</v>
      </c>
      <c r="H50" s="19"/>
      <c r="I50" s="19"/>
      <c r="J50" s="19"/>
      <c r="K50" s="19"/>
      <c r="L50" s="20"/>
      <c r="M50" s="20"/>
      <c r="N50" s="20"/>
      <c r="O50" s="20"/>
      <c r="P50" s="20"/>
      <c r="Q50" s="20"/>
      <c r="R50" s="20"/>
      <c r="S50" s="20"/>
      <c r="T50" s="25">
        <v>3</v>
      </c>
      <c r="U50" s="25">
        <v>3</v>
      </c>
      <c r="V50" s="25">
        <v>3</v>
      </c>
      <c r="W50" s="25">
        <v>1</v>
      </c>
      <c r="X50" s="25">
        <v>2</v>
      </c>
      <c r="Y50" s="25">
        <v>1</v>
      </c>
      <c r="Z50" s="25">
        <f t="shared" si="0"/>
        <v>13</v>
      </c>
      <c r="AA50" s="13" t="str">
        <f t="shared" si="1"/>
        <v>middels</v>
      </c>
      <c r="AB50" s="14"/>
      <c r="AC50" s="14"/>
      <c r="AD50" s="14"/>
      <c r="AE50" s="13"/>
      <c r="AF50" s="17">
        <f t="shared" si="2"/>
        <v>830</v>
      </c>
      <c r="AG50" s="18" t="str">
        <f t="shared" si="3"/>
        <v>m²</v>
      </c>
      <c r="AH50" s="18"/>
      <c r="AI50" s="13"/>
      <c r="AJ50" s="14"/>
      <c r="AK50" s="14"/>
      <c r="AL50" s="14"/>
      <c r="AM50" s="14"/>
      <c r="AN50" s="14"/>
    </row>
    <row r="51" spans="2:40" ht="22.5" x14ac:dyDescent="0.25">
      <c r="B51" s="15">
        <v>262</v>
      </c>
      <c r="C51" s="16" t="s">
        <v>326</v>
      </c>
      <c r="D51" s="9" t="s">
        <v>327</v>
      </c>
      <c r="E51" s="21">
        <f>MROUND((283-31)+(1525-443),50)</f>
        <v>1350</v>
      </c>
      <c r="F51" s="18" t="s">
        <v>87</v>
      </c>
      <c r="G51" s="19" t="s">
        <v>328</v>
      </c>
      <c r="H51" s="19"/>
      <c r="I51" s="19"/>
      <c r="J51" s="19"/>
      <c r="K51" s="19"/>
      <c r="L51" s="20"/>
      <c r="M51" s="20"/>
      <c r="N51" s="20"/>
      <c r="O51" s="20"/>
      <c r="P51" s="20"/>
      <c r="Q51" s="20"/>
      <c r="R51" s="20"/>
      <c r="S51" s="20"/>
      <c r="T51" s="25">
        <v>3</v>
      </c>
      <c r="U51" s="25">
        <v>3</v>
      </c>
      <c r="V51" s="25">
        <v>2</v>
      </c>
      <c r="W51" s="25">
        <v>1</v>
      </c>
      <c r="X51" s="25">
        <v>2</v>
      </c>
      <c r="Y51" s="25">
        <v>2</v>
      </c>
      <c r="Z51" s="25">
        <f t="shared" si="0"/>
        <v>13</v>
      </c>
      <c r="AA51" s="13" t="str">
        <f t="shared" si="1"/>
        <v>middels</v>
      </c>
      <c r="AB51" s="14"/>
      <c r="AC51" s="14"/>
      <c r="AD51" s="14"/>
      <c r="AE51" s="13"/>
      <c r="AF51" s="17">
        <f t="shared" si="2"/>
        <v>270</v>
      </c>
      <c r="AG51" s="18" t="str">
        <f t="shared" si="3"/>
        <v>m²</v>
      </c>
      <c r="AH51" s="18"/>
      <c r="AI51" s="13"/>
      <c r="AJ51" s="14"/>
      <c r="AK51" s="14"/>
      <c r="AL51" s="14"/>
      <c r="AM51" s="14"/>
      <c r="AN51" s="14"/>
    </row>
    <row r="52" spans="2:40" ht="22.5" x14ac:dyDescent="0.25">
      <c r="B52" s="15">
        <v>263</v>
      </c>
      <c r="C52" s="16" t="s">
        <v>329</v>
      </c>
      <c r="D52" s="9" t="s">
        <v>330</v>
      </c>
      <c r="E52" s="21">
        <f>MROUND(109,10)</f>
        <v>110</v>
      </c>
      <c r="F52" s="18" t="s">
        <v>87</v>
      </c>
      <c r="G52" s="19" t="s">
        <v>245</v>
      </c>
      <c r="H52" s="19"/>
      <c r="I52" s="19"/>
      <c r="J52" s="19"/>
      <c r="K52" s="19"/>
      <c r="L52" s="20"/>
      <c r="M52" s="20"/>
      <c r="N52" s="20"/>
      <c r="O52" s="20"/>
      <c r="P52" s="20"/>
      <c r="Q52" s="20"/>
      <c r="R52" s="20"/>
      <c r="S52" s="20"/>
      <c r="T52" s="25">
        <v>1</v>
      </c>
      <c r="U52" s="25">
        <v>2</v>
      </c>
      <c r="V52" s="25">
        <v>1</v>
      </c>
      <c r="W52" s="25">
        <v>1</v>
      </c>
      <c r="X52" s="25">
        <v>3</v>
      </c>
      <c r="Y52" s="25">
        <v>1</v>
      </c>
      <c r="Z52" s="25">
        <f t="shared" si="0"/>
        <v>9</v>
      </c>
      <c r="AA52" s="13" t="str">
        <f t="shared" si="1"/>
        <v>lavt</v>
      </c>
      <c r="AB52" s="14"/>
      <c r="AC52" s="14"/>
      <c r="AD52" s="14"/>
      <c r="AE52" s="13"/>
      <c r="AF52" s="17">
        <f t="shared" si="2"/>
        <v>22</v>
      </c>
      <c r="AG52" s="18" t="str">
        <f t="shared" si="3"/>
        <v>m²</v>
      </c>
      <c r="AH52" s="18"/>
      <c r="AI52" s="13"/>
      <c r="AJ52" s="14"/>
      <c r="AK52" s="14"/>
      <c r="AL52" s="14"/>
      <c r="AM52" s="14"/>
      <c r="AN52" s="14"/>
    </row>
    <row r="53" spans="2:40" ht="22.5" x14ac:dyDescent="0.25">
      <c r="B53" s="15">
        <v>268</v>
      </c>
      <c r="C53" s="16" t="s">
        <v>331</v>
      </c>
      <c r="D53" s="9" t="s">
        <v>332</v>
      </c>
      <c r="E53" s="21">
        <f>3.6*10</f>
        <v>36</v>
      </c>
      <c r="F53" s="18" t="s">
        <v>87</v>
      </c>
      <c r="G53" s="19" t="s">
        <v>234</v>
      </c>
      <c r="H53" s="19"/>
      <c r="I53" s="19"/>
      <c r="J53" s="19"/>
      <c r="K53" s="19"/>
      <c r="T53" s="25">
        <v>3</v>
      </c>
      <c r="U53" s="25">
        <v>2</v>
      </c>
      <c r="V53" s="25">
        <v>1</v>
      </c>
      <c r="W53" s="25">
        <v>2</v>
      </c>
      <c r="X53" s="25">
        <v>3</v>
      </c>
      <c r="Y53" s="25">
        <v>3</v>
      </c>
      <c r="Z53" s="25">
        <f t="shared" si="0"/>
        <v>14</v>
      </c>
      <c r="AA53" s="13" t="str">
        <f t="shared" si="1"/>
        <v>middels</v>
      </c>
      <c r="AB53" s="14"/>
      <c r="AC53" s="14"/>
      <c r="AD53" s="14"/>
      <c r="AE53" s="13"/>
      <c r="AF53" s="17">
        <f t="shared" si="2"/>
        <v>7.2</v>
      </c>
      <c r="AG53" s="18" t="str">
        <f t="shared" si="3"/>
        <v>m²</v>
      </c>
      <c r="AH53" s="18"/>
      <c r="AI53" s="13"/>
      <c r="AJ53" s="14"/>
      <c r="AK53" s="14"/>
      <c r="AL53" s="14"/>
      <c r="AM53" s="14"/>
      <c r="AN53" s="14"/>
    </row>
    <row r="54" spans="2:40" ht="33.75" x14ac:dyDescent="0.25">
      <c r="B54" s="15">
        <v>268</v>
      </c>
      <c r="C54" s="16" t="s">
        <v>331</v>
      </c>
      <c r="D54" s="9" t="s">
        <v>333</v>
      </c>
      <c r="E54" s="21">
        <v>52</v>
      </c>
      <c r="F54" s="18" t="s">
        <v>87</v>
      </c>
      <c r="G54" s="19" t="s">
        <v>334</v>
      </c>
      <c r="H54" s="19"/>
      <c r="I54" s="19"/>
      <c r="J54" s="19"/>
      <c r="K54" s="19"/>
      <c r="L54" s="20" t="s">
        <v>335</v>
      </c>
      <c r="M54" s="20"/>
      <c r="N54" s="20"/>
      <c r="O54" s="20"/>
      <c r="P54" s="20"/>
      <c r="Q54" s="20"/>
      <c r="R54" s="20"/>
      <c r="S54" s="20"/>
      <c r="T54" s="25">
        <v>3</v>
      </c>
      <c r="U54" s="25">
        <v>3</v>
      </c>
      <c r="V54" s="25">
        <v>1</v>
      </c>
      <c r="W54" s="25">
        <v>3</v>
      </c>
      <c r="X54" s="25">
        <v>3</v>
      </c>
      <c r="Y54" s="25">
        <v>3</v>
      </c>
      <c r="Z54" s="25">
        <f t="shared" si="0"/>
        <v>16</v>
      </c>
      <c r="AA54" s="13" t="str">
        <f t="shared" si="1"/>
        <v>høyt</v>
      </c>
      <c r="AB54" s="14"/>
      <c r="AC54" s="14"/>
      <c r="AD54" s="14"/>
      <c r="AE54" s="13"/>
      <c r="AF54" s="17">
        <f t="shared" si="2"/>
        <v>10.4</v>
      </c>
      <c r="AG54" s="18" t="str">
        <f t="shared" si="3"/>
        <v>m²</v>
      </c>
      <c r="AH54" s="18"/>
      <c r="AI54" s="13"/>
      <c r="AJ54" s="14"/>
      <c r="AK54" s="14"/>
      <c r="AL54" s="14"/>
      <c r="AM54" s="14"/>
      <c r="AN54" s="14"/>
    </row>
    <row r="55" spans="2:40" ht="22.5" x14ac:dyDescent="0.25">
      <c r="B55" s="15">
        <v>268</v>
      </c>
      <c r="C55" s="16" t="s">
        <v>331</v>
      </c>
      <c r="D55" s="9" t="s">
        <v>336</v>
      </c>
      <c r="E55" s="21">
        <v>86</v>
      </c>
      <c r="F55" s="18" t="s">
        <v>87</v>
      </c>
      <c r="G55" s="19" t="s">
        <v>337</v>
      </c>
      <c r="H55" s="19"/>
      <c r="I55" s="19"/>
      <c r="J55" s="19"/>
      <c r="K55" s="19"/>
      <c r="L55" s="20" t="s">
        <v>338</v>
      </c>
      <c r="M55" s="20"/>
      <c r="N55" s="20"/>
      <c r="O55" s="20"/>
      <c r="P55" s="20"/>
      <c r="Q55" s="20"/>
      <c r="R55" s="20"/>
      <c r="S55" s="20"/>
      <c r="T55" s="25">
        <v>3</v>
      </c>
      <c r="U55" s="25">
        <v>1</v>
      </c>
      <c r="V55" s="25">
        <v>2</v>
      </c>
      <c r="W55" s="25">
        <v>2</v>
      </c>
      <c r="X55" s="25">
        <v>3</v>
      </c>
      <c r="Y55" s="25">
        <v>3</v>
      </c>
      <c r="Z55" s="25">
        <f t="shared" si="0"/>
        <v>14</v>
      </c>
      <c r="AA55" s="13" t="str">
        <f t="shared" si="1"/>
        <v>middels</v>
      </c>
      <c r="AB55" s="14"/>
      <c r="AC55" s="14"/>
      <c r="AD55" s="14"/>
      <c r="AE55" s="13"/>
      <c r="AF55" s="17">
        <f t="shared" si="2"/>
        <v>17.2</v>
      </c>
      <c r="AG55" s="18" t="str">
        <f t="shared" si="3"/>
        <v>m²</v>
      </c>
      <c r="AH55" s="18"/>
      <c r="AI55" s="13"/>
      <c r="AJ55" s="14"/>
      <c r="AK55" s="14"/>
      <c r="AL55" s="14"/>
      <c r="AM55" s="14"/>
      <c r="AN55" s="14"/>
    </row>
    <row r="56" spans="2:40" x14ac:dyDescent="0.25">
      <c r="B56" s="15">
        <v>273</v>
      </c>
      <c r="C56" s="16" t="s">
        <v>122</v>
      </c>
      <c r="D56" s="9" t="s">
        <v>122</v>
      </c>
      <c r="E56" s="21">
        <f>(0.6+0.3+0.45)+2.7*3+1.5+(0.6*5)*2+(3*0.6+2*0.9)+(0.6*2+0.9)*2+(0.9+0.6)</f>
        <v>26.250000000000004</v>
      </c>
      <c r="F56" s="18" t="s">
        <v>67</v>
      </c>
      <c r="G56" s="19"/>
      <c r="H56" s="19"/>
      <c r="I56" s="19"/>
      <c r="J56" s="19"/>
      <c r="K56" s="19"/>
      <c r="L56" s="20"/>
      <c r="M56" s="20"/>
      <c r="N56" s="20"/>
      <c r="O56" s="20"/>
      <c r="P56" s="20"/>
      <c r="Q56" s="20"/>
      <c r="R56" s="20"/>
      <c r="S56" s="20"/>
      <c r="T56" s="25">
        <v>3</v>
      </c>
      <c r="U56" s="25">
        <v>2</v>
      </c>
      <c r="V56" s="25">
        <v>1</v>
      </c>
      <c r="W56" s="25">
        <v>2</v>
      </c>
      <c r="X56" s="25">
        <v>1</v>
      </c>
      <c r="Y56" s="25">
        <v>2</v>
      </c>
      <c r="Z56" s="25">
        <f t="shared" si="0"/>
        <v>11</v>
      </c>
      <c r="AA56" s="13" t="str">
        <f t="shared" si="1"/>
        <v>middels</v>
      </c>
      <c r="AB56" s="14"/>
      <c r="AC56" s="14"/>
      <c r="AD56" s="14"/>
      <c r="AE56" s="13"/>
      <c r="AF56" s="17">
        <f t="shared" si="2"/>
        <v>5.2500000000000009</v>
      </c>
      <c r="AG56" s="18" t="str">
        <f t="shared" si="3"/>
        <v>lm</v>
      </c>
      <c r="AH56" s="18"/>
      <c r="AI56" s="13"/>
      <c r="AJ56" s="14"/>
      <c r="AK56" s="14"/>
      <c r="AL56" s="14"/>
      <c r="AM56" s="14"/>
      <c r="AN56" s="14"/>
    </row>
    <row r="57" spans="2:40" ht="22.5" x14ac:dyDescent="0.25">
      <c r="B57" s="15">
        <v>281</v>
      </c>
      <c r="C57" s="16" t="s">
        <v>160</v>
      </c>
      <c r="D57" s="9" t="s">
        <v>339</v>
      </c>
      <c r="E57" s="21">
        <v>2</v>
      </c>
      <c r="F57" s="18" t="s">
        <v>78</v>
      </c>
      <c r="G57" s="19" t="s">
        <v>340</v>
      </c>
      <c r="H57" s="19"/>
      <c r="I57" s="19"/>
      <c r="J57" s="19"/>
      <c r="K57" s="19"/>
      <c r="L57" s="20" t="s">
        <v>341</v>
      </c>
      <c r="M57" s="20"/>
      <c r="N57" s="20"/>
      <c r="O57" s="20"/>
      <c r="P57" s="20"/>
      <c r="Q57" s="20"/>
      <c r="R57" s="20"/>
      <c r="S57" s="20"/>
      <c r="T57" s="25">
        <v>3</v>
      </c>
      <c r="U57" s="25">
        <v>3</v>
      </c>
      <c r="V57" s="25">
        <v>1</v>
      </c>
      <c r="W57" s="25">
        <v>1</v>
      </c>
      <c r="X57" s="25">
        <v>3</v>
      </c>
      <c r="Y57" s="25">
        <v>2</v>
      </c>
      <c r="Z57" s="25">
        <f t="shared" si="0"/>
        <v>13</v>
      </c>
      <c r="AA57" s="13" t="str">
        <f t="shared" si="1"/>
        <v>middels</v>
      </c>
      <c r="AB57" s="14"/>
      <c r="AC57" s="14"/>
      <c r="AD57" s="14"/>
      <c r="AE57" s="13"/>
      <c r="AF57" s="17">
        <f t="shared" si="2"/>
        <v>0.4</v>
      </c>
      <c r="AG57" s="18" t="str">
        <f t="shared" si="3"/>
        <v>stk</v>
      </c>
      <c r="AH57" s="18"/>
      <c r="AI57" s="13"/>
      <c r="AJ57" s="14"/>
      <c r="AK57" s="14"/>
      <c r="AL57" s="14"/>
      <c r="AM57" s="14"/>
      <c r="AN57" s="14"/>
    </row>
    <row r="58" spans="2:40" x14ac:dyDescent="0.25">
      <c r="B58" s="15">
        <v>281</v>
      </c>
      <c r="C58" s="16" t="s">
        <v>160</v>
      </c>
      <c r="D58" s="9" t="s">
        <v>342</v>
      </c>
      <c r="E58" s="21">
        <v>1</v>
      </c>
      <c r="F58" s="18" t="s">
        <v>78</v>
      </c>
      <c r="G58" s="19" t="s">
        <v>245</v>
      </c>
      <c r="H58" s="19"/>
      <c r="I58" s="19"/>
      <c r="J58" s="19"/>
      <c r="K58" s="19"/>
      <c r="L58" s="20"/>
      <c r="M58" s="20"/>
      <c r="N58" s="20"/>
      <c r="O58" s="20"/>
      <c r="P58" s="20"/>
      <c r="Q58" s="20"/>
      <c r="R58" s="20"/>
      <c r="S58" s="20"/>
      <c r="T58" s="25">
        <v>3</v>
      </c>
      <c r="U58" s="25">
        <v>3</v>
      </c>
      <c r="V58" s="25">
        <v>1</v>
      </c>
      <c r="W58" s="25">
        <v>2</v>
      </c>
      <c r="X58" s="25">
        <v>3</v>
      </c>
      <c r="Y58" s="25">
        <v>1</v>
      </c>
      <c r="Z58" s="25">
        <f t="shared" si="0"/>
        <v>13</v>
      </c>
      <c r="AA58" s="13" t="str">
        <f t="shared" si="1"/>
        <v>middels</v>
      </c>
      <c r="AB58" s="14"/>
      <c r="AC58" s="14"/>
      <c r="AD58" s="14"/>
      <c r="AE58" s="13"/>
      <c r="AF58" s="17">
        <f t="shared" si="2"/>
        <v>0.2</v>
      </c>
      <c r="AG58" s="18" t="str">
        <f t="shared" si="3"/>
        <v>stk</v>
      </c>
      <c r="AH58" s="18"/>
      <c r="AI58" s="13"/>
      <c r="AJ58" s="14"/>
      <c r="AK58" s="14"/>
      <c r="AL58" s="14"/>
      <c r="AM58" s="14"/>
      <c r="AN58" s="14"/>
    </row>
    <row r="59" spans="2:40" x14ac:dyDescent="0.25">
      <c r="B59" s="15">
        <v>282</v>
      </c>
      <c r="C59" s="16" t="s">
        <v>167</v>
      </c>
      <c r="D59" s="9" t="s">
        <v>343</v>
      </c>
      <c r="E59" s="21">
        <v>3</v>
      </c>
      <c r="F59" s="18" t="s">
        <v>78</v>
      </c>
      <c r="G59" s="19" t="s">
        <v>273</v>
      </c>
      <c r="H59" s="19"/>
      <c r="I59" s="19"/>
      <c r="J59" s="19"/>
      <c r="K59" s="19"/>
      <c r="L59" s="20" t="s">
        <v>344</v>
      </c>
      <c r="M59" s="20"/>
      <c r="N59" s="20"/>
      <c r="O59" s="20"/>
      <c r="P59" s="20"/>
      <c r="Q59" s="20"/>
      <c r="R59" s="20"/>
      <c r="S59" s="20"/>
      <c r="T59" s="25">
        <v>3</v>
      </c>
      <c r="U59" s="25">
        <v>3</v>
      </c>
      <c r="V59" s="25">
        <v>1</v>
      </c>
      <c r="W59" s="25">
        <v>1</v>
      </c>
      <c r="X59" s="25">
        <v>3</v>
      </c>
      <c r="Y59" s="25">
        <v>2</v>
      </c>
      <c r="Z59" s="25">
        <f t="shared" si="0"/>
        <v>13</v>
      </c>
      <c r="AA59" s="13" t="str">
        <f t="shared" si="1"/>
        <v>middels</v>
      </c>
      <c r="AB59" s="14"/>
      <c r="AC59" s="14"/>
      <c r="AD59" s="14"/>
      <c r="AE59" s="13"/>
      <c r="AF59" s="17">
        <f t="shared" si="2"/>
        <v>0.60000000000000009</v>
      </c>
      <c r="AG59" s="18" t="str">
        <f t="shared" si="3"/>
        <v>stk</v>
      </c>
      <c r="AH59" s="18"/>
      <c r="AI59" s="13"/>
      <c r="AJ59" s="14"/>
      <c r="AK59" s="14"/>
      <c r="AL59" s="14"/>
      <c r="AM59" s="14"/>
      <c r="AN59" s="14"/>
    </row>
    <row r="60" spans="2:40" ht="22.5" x14ac:dyDescent="0.25">
      <c r="B60" s="15">
        <v>283</v>
      </c>
      <c r="C60" s="16" t="s">
        <v>170</v>
      </c>
      <c r="D60" s="9" t="s">
        <v>345</v>
      </c>
      <c r="E60" s="21">
        <v>59</v>
      </c>
      <c r="F60" s="18" t="s">
        <v>67</v>
      </c>
      <c r="G60" s="19" t="s">
        <v>346</v>
      </c>
      <c r="H60" s="19"/>
      <c r="I60" s="19"/>
      <c r="J60" s="19"/>
      <c r="K60" s="19"/>
      <c r="L60" s="20"/>
      <c r="M60" s="20"/>
      <c r="N60" s="20"/>
      <c r="O60" s="20"/>
      <c r="P60" s="20"/>
      <c r="Q60" s="20"/>
      <c r="R60" s="20"/>
      <c r="S60" s="20"/>
      <c r="T60" s="25">
        <v>3</v>
      </c>
      <c r="U60" s="25">
        <v>3</v>
      </c>
      <c r="V60" s="25">
        <v>2</v>
      </c>
      <c r="W60" s="25">
        <v>2</v>
      </c>
      <c r="X60" s="25">
        <v>2</v>
      </c>
      <c r="Y60" s="25">
        <v>3</v>
      </c>
      <c r="Z60" s="25">
        <f t="shared" si="0"/>
        <v>15</v>
      </c>
      <c r="AA60" s="13" t="str">
        <f t="shared" si="1"/>
        <v>høyt</v>
      </c>
      <c r="AB60" s="14"/>
      <c r="AC60" s="14"/>
      <c r="AD60" s="14"/>
      <c r="AE60" s="13"/>
      <c r="AF60" s="17">
        <f t="shared" si="2"/>
        <v>11.8</v>
      </c>
      <c r="AG60" s="18" t="str">
        <f t="shared" si="3"/>
        <v>lm</v>
      </c>
      <c r="AH60" s="18"/>
      <c r="AI60" s="13"/>
      <c r="AJ60" s="14"/>
      <c r="AK60" s="14"/>
      <c r="AL60" s="14"/>
      <c r="AM60" s="14"/>
      <c r="AN60" s="14"/>
    </row>
    <row r="61" spans="2:40" ht="45" x14ac:dyDescent="0.25">
      <c r="B61" s="15">
        <v>283</v>
      </c>
      <c r="C61" s="16" t="s">
        <v>170</v>
      </c>
      <c r="D61" s="9" t="s">
        <v>347</v>
      </c>
      <c r="E61" s="21">
        <f>6.7*2+12*2+7.3+8.6</f>
        <v>53.3</v>
      </c>
      <c r="F61" s="18" t="s">
        <v>67</v>
      </c>
      <c r="G61" s="19" t="s">
        <v>234</v>
      </c>
      <c r="H61" s="19"/>
      <c r="I61" s="19"/>
      <c r="J61" s="19"/>
      <c r="K61" s="19"/>
      <c r="L61" s="20" t="s">
        <v>348</v>
      </c>
      <c r="M61" s="20"/>
      <c r="N61" s="20"/>
      <c r="O61" s="20"/>
      <c r="P61" s="20"/>
      <c r="Q61" s="20"/>
      <c r="R61" s="20"/>
      <c r="S61" s="20"/>
      <c r="T61" s="25">
        <v>3</v>
      </c>
      <c r="U61" s="25">
        <v>1</v>
      </c>
      <c r="V61" s="25">
        <v>2</v>
      </c>
      <c r="W61" s="25">
        <v>1</v>
      </c>
      <c r="X61" s="25">
        <v>2</v>
      </c>
      <c r="Y61" s="25">
        <v>1</v>
      </c>
      <c r="Z61" s="25">
        <f t="shared" si="0"/>
        <v>10</v>
      </c>
      <c r="AA61" s="13" t="str">
        <f t="shared" si="1"/>
        <v>lavt</v>
      </c>
      <c r="AB61" s="14"/>
      <c r="AC61" s="14"/>
      <c r="AD61" s="14"/>
      <c r="AE61" s="13"/>
      <c r="AF61" s="17">
        <f t="shared" si="2"/>
        <v>10.66</v>
      </c>
      <c r="AG61" s="18" t="str">
        <f t="shared" si="3"/>
        <v>lm</v>
      </c>
      <c r="AH61" s="18"/>
      <c r="AI61" s="13"/>
      <c r="AJ61" s="14"/>
      <c r="AK61" s="14"/>
      <c r="AL61" s="14"/>
      <c r="AM61" s="14"/>
      <c r="AN61" s="14"/>
    </row>
    <row r="62" spans="2:40" ht="22.5" x14ac:dyDescent="0.25">
      <c r="B62" s="15">
        <v>283</v>
      </c>
      <c r="C62" s="16" t="s">
        <v>170</v>
      </c>
      <c r="D62" s="9" t="s">
        <v>349</v>
      </c>
      <c r="E62" s="21">
        <f>17.4+1.47+1.7+1+10.7+1+1+1.4</f>
        <v>35.669999999999995</v>
      </c>
      <c r="F62" s="18" t="s">
        <v>67</v>
      </c>
      <c r="G62" s="19" t="s">
        <v>334</v>
      </c>
      <c r="H62" s="19"/>
      <c r="I62" s="19"/>
      <c r="J62" s="19"/>
      <c r="K62" s="19"/>
      <c r="L62" s="20" t="s">
        <v>350</v>
      </c>
      <c r="M62" s="20"/>
      <c r="N62" s="20"/>
      <c r="O62" s="20"/>
      <c r="P62" s="20"/>
      <c r="Q62" s="20"/>
      <c r="R62" s="20"/>
      <c r="S62" s="20"/>
      <c r="T62" s="25">
        <v>3</v>
      </c>
      <c r="U62" s="25">
        <v>3</v>
      </c>
      <c r="V62" s="25">
        <v>1</v>
      </c>
      <c r="W62" s="25">
        <v>2</v>
      </c>
      <c r="X62" s="25">
        <v>2</v>
      </c>
      <c r="Y62" s="25">
        <v>3</v>
      </c>
      <c r="Z62" s="25">
        <f t="shared" si="0"/>
        <v>14</v>
      </c>
      <c r="AA62" s="13" t="str">
        <f t="shared" si="1"/>
        <v>middels</v>
      </c>
      <c r="AB62" s="14"/>
      <c r="AC62" s="14"/>
      <c r="AD62" s="14"/>
      <c r="AE62" s="13"/>
      <c r="AF62" s="17">
        <f t="shared" si="2"/>
        <v>7.1339999999999995</v>
      </c>
      <c r="AG62" s="18" t="str">
        <f t="shared" si="3"/>
        <v>lm</v>
      </c>
      <c r="AH62" s="18"/>
      <c r="AI62" s="13"/>
      <c r="AJ62" s="14"/>
      <c r="AK62" s="14"/>
      <c r="AL62" s="14"/>
      <c r="AM62" s="14"/>
      <c r="AN62" s="14"/>
    </row>
    <row r="63" spans="2:40" ht="22.5" x14ac:dyDescent="0.25">
      <c r="B63" s="15">
        <v>283</v>
      </c>
      <c r="C63" s="16" t="s">
        <v>170</v>
      </c>
      <c r="D63" s="9" t="s">
        <v>351</v>
      </c>
      <c r="E63" s="21">
        <f>6.45*3</f>
        <v>19.350000000000001</v>
      </c>
      <c r="F63" s="18" t="s">
        <v>67</v>
      </c>
      <c r="G63" s="19" t="s">
        <v>240</v>
      </c>
      <c r="H63" s="19"/>
      <c r="I63" s="19"/>
      <c r="J63" s="19"/>
      <c r="K63" s="19"/>
      <c r="L63" s="20"/>
      <c r="M63" s="20"/>
      <c r="N63" s="20"/>
      <c r="O63" s="20"/>
      <c r="P63" s="20"/>
      <c r="Q63" s="20"/>
      <c r="R63" s="20"/>
      <c r="S63" s="20"/>
      <c r="T63" s="25">
        <v>3</v>
      </c>
      <c r="U63" s="25">
        <v>3</v>
      </c>
      <c r="V63" s="25">
        <v>1</v>
      </c>
      <c r="W63" s="25">
        <v>2</v>
      </c>
      <c r="X63" s="25">
        <v>2</v>
      </c>
      <c r="Y63" s="25">
        <v>3</v>
      </c>
      <c r="Z63" s="25">
        <f t="shared" si="0"/>
        <v>14</v>
      </c>
      <c r="AA63" s="13" t="str">
        <f t="shared" si="1"/>
        <v>middels</v>
      </c>
      <c r="AB63" s="14"/>
      <c r="AC63" s="14"/>
      <c r="AD63" s="14"/>
      <c r="AE63" s="13"/>
      <c r="AF63" s="17">
        <f t="shared" si="2"/>
        <v>3.8700000000000006</v>
      </c>
      <c r="AG63" s="18" t="str">
        <f t="shared" si="3"/>
        <v>lm</v>
      </c>
      <c r="AH63" s="18"/>
      <c r="AI63" s="13"/>
      <c r="AJ63" s="14"/>
      <c r="AK63" s="14"/>
      <c r="AL63" s="14"/>
      <c r="AM63" s="14"/>
      <c r="AN63" s="14"/>
    </row>
    <row r="64" spans="2:40" ht="22.5" x14ac:dyDescent="0.25">
      <c r="B64" s="15">
        <v>315</v>
      </c>
      <c r="C64" s="16" t="s">
        <v>175</v>
      </c>
      <c r="D64" s="9" t="s">
        <v>352</v>
      </c>
      <c r="E64" s="21">
        <f>2+5+3+5+5+17+10+3+2</f>
        <v>52</v>
      </c>
      <c r="F64" s="18" t="s">
        <v>78</v>
      </c>
      <c r="G64" s="19" t="s">
        <v>273</v>
      </c>
      <c r="H64" s="19"/>
      <c r="I64" s="19"/>
      <c r="J64" s="19"/>
      <c r="K64" s="19"/>
      <c r="L64" s="20"/>
      <c r="M64" s="20"/>
      <c r="N64" s="20"/>
      <c r="O64" s="20"/>
      <c r="P64" s="20"/>
      <c r="Q64" s="20"/>
      <c r="R64" s="20"/>
      <c r="S64" s="20"/>
      <c r="T64" s="25">
        <v>3</v>
      </c>
      <c r="U64" s="25">
        <v>3</v>
      </c>
      <c r="V64" s="25">
        <v>2</v>
      </c>
      <c r="W64" s="25">
        <v>2</v>
      </c>
      <c r="X64" s="25">
        <v>2</v>
      </c>
      <c r="Y64" s="25">
        <v>3</v>
      </c>
      <c r="Z64" s="25">
        <f t="shared" si="0"/>
        <v>15</v>
      </c>
      <c r="AA64" s="13" t="str">
        <f t="shared" si="1"/>
        <v>høyt</v>
      </c>
      <c r="AB64" s="14"/>
      <c r="AC64" s="14"/>
      <c r="AD64" s="14"/>
      <c r="AE64" s="13"/>
      <c r="AF64" s="17">
        <f t="shared" si="2"/>
        <v>10.4</v>
      </c>
      <c r="AG64" s="18" t="str">
        <f t="shared" si="3"/>
        <v>stk</v>
      </c>
      <c r="AH64" s="18"/>
      <c r="AI64" s="13"/>
      <c r="AJ64" s="14"/>
      <c r="AK64" s="14"/>
      <c r="AL64" s="14"/>
      <c r="AM64" s="14"/>
      <c r="AN64" s="14"/>
    </row>
    <row r="65" spans="2:40" ht="22.5" x14ac:dyDescent="0.25">
      <c r="B65" s="15">
        <v>315</v>
      </c>
      <c r="C65" s="16" t="s">
        <v>175</v>
      </c>
      <c r="D65" s="9" t="s">
        <v>353</v>
      </c>
      <c r="E65" s="21">
        <f>2+10+3+5+5+17+10+3+4+2</f>
        <v>61</v>
      </c>
      <c r="F65" s="18" t="s">
        <v>78</v>
      </c>
      <c r="G65" s="19" t="s">
        <v>273</v>
      </c>
      <c r="H65" s="19"/>
      <c r="I65" s="19"/>
      <c r="J65" s="19"/>
      <c r="K65" s="19"/>
      <c r="L65" s="20"/>
      <c r="M65" s="20"/>
      <c r="N65" s="20"/>
      <c r="O65" s="20"/>
      <c r="P65" s="20"/>
      <c r="Q65" s="20"/>
      <c r="R65" s="20"/>
      <c r="S65" s="20"/>
      <c r="T65" s="25">
        <v>3</v>
      </c>
      <c r="U65" s="25">
        <v>3</v>
      </c>
      <c r="V65" s="25">
        <v>2</v>
      </c>
      <c r="W65" s="25">
        <v>2</v>
      </c>
      <c r="X65" s="25">
        <v>2</v>
      </c>
      <c r="Y65" s="25">
        <v>3</v>
      </c>
      <c r="Z65" s="25">
        <f t="shared" si="0"/>
        <v>15</v>
      </c>
      <c r="AA65" s="13" t="str">
        <f t="shared" si="1"/>
        <v>høyt</v>
      </c>
      <c r="AB65" s="14"/>
      <c r="AC65" s="14"/>
      <c r="AD65" s="14"/>
      <c r="AE65" s="13"/>
      <c r="AF65" s="17">
        <f t="shared" si="2"/>
        <v>12.200000000000001</v>
      </c>
      <c r="AG65" s="18" t="str">
        <f t="shared" si="3"/>
        <v>stk</v>
      </c>
      <c r="AH65" s="18"/>
      <c r="AI65" s="13"/>
      <c r="AJ65" s="14"/>
      <c r="AK65" s="14"/>
      <c r="AL65" s="14"/>
      <c r="AM65" s="14"/>
      <c r="AN65" s="14"/>
    </row>
    <row r="66" spans="2:40" ht="22.5" x14ac:dyDescent="0.25">
      <c r="B66" s="15">
        <v>331</v>
      </c>
      <c r="C66" s="16" t="s">
        <v>189</v>
      </c>
      <c r="D66" s="9" t="s">
        <v>354</v>
      </c>
      <c r="E66" s="21"/>
      <c r="F66" s="18"/>
      <c r="G66" s="19"/>
      <c r="H66" s="19"/>
      <c r="I66" s="19"/>
      <c r="J66" s="19"/>
      <c r="K66" s="19"/>
      <c r="L66" s="20"/>
      <c r="M66" s="20"/>
      <c r="N66" s="20"/>
      <c r="O66" s="20"/>
      <c r="P66" s="20"/>
      <c r="Q66" s="20"/>
      <c r="R66" s="20"/>
      <c r="S66" s="20"/>
      <c r="T66" s="25">
        <v>3</v>
      </c>
      <c r="U66" s="25">
        <v>3</v>
      </c>
      <c r="V66" s="25">
        <v>2</v>
      </c>
      <c r="W66" s="25">
        <v>3</v>
      </c>
      <c r="X66" s="25">
        <v>2</v>
      </c>
      <c r="Y66" s="25">
        <v>2</v>
      </c>
      <c r="Z66" s="25">
        <f t="shared" si="0"/>
        <v>15</v>
      </c>
      <c r="AA66" s="13" t="str">
        <f t="shared" si="1"/>
        <v>høyt</v>
      </c>
      <c r="AB66" s="14"/>
      <c r="AC66" s="14"/>
      <c r="AD66" s="14"/>
      <c r="AE66" s="13"/>
      <c r="AF66" s="17">
        <f t="shared" si="2"/>
        <v>0</v>
      </c>
      <c r="AG66" s="18">
        <f t="shared" si="3"/>
        <v>0</v>
      </c>
      <c r="AH66" s="18"/>
      <c r="AI66" s="13"/>
      <c r="AJ66" s="14"/>
      <c r="AK66" s="14"/>
      <c r="AL66" s="14"/>
      <c r="AM66" s="14"/>
      <c r="AN66" s="14"/>
    </row>
    <row r="67" spans="2:40" ht="22.5" x14ac:dyDescent="0.25">
      <c r="B67" s="15">
        <v>325</v>
      </c>
      <c r="C67" s="16" t="s">
        <v>355</v>
      </c>
      <c r="D67" s="9" t="s">
        <v>356</v>
      </c>
      <c r="E67" s="21">
        <f>MROUND((54/2*4+(E11/1.25/1.66)+(E12/0.9/1.2)),25)</f>
        <v>450</v>
      </c>
      <c r="F67" s="18" t="s">
        <v>78</v>
      </c>
      <c r="G67" s="19" t="s">
        <v>357</v>
      </c>
      <c r="H67" s="19"/>
      <c r="I67" s="19"/>
      <c r="J67" s="19"/>
      <c r="K67" s="19"/>
      <c r="L67" s="20" t="s">
        <v>358</v>
      </c>
      <c r="M67" s="20"/>
      <c r="N67" s="20"/>
      <c r="O67" s="20"/>
      <c r="P67" s="20"/>
      <c r="Q67" s="20"/>
      <c r="R67" s="20"/>
      <c r="S67" s="20"/>
      <c r="T67" s="25">
        <v>3</v>
      </c>
      <c r="U67" s="25">
        <v>3</v>
      </c>
      <c r="V67" s="25">
        <v>3</v>
      </c>
      <c r="W67" s="25">
        <v>2</v>
      </c>
      <c r="X67" s="25">
        <v>2</v>
      </c>
      <c r="Y67" s="25">
        <v>3</v>
      </c>
      <c r="Z67" s="25">
        <f t="shared" si="0"/>
        <v>16</v>
      </c>
      <c r="AA67" s="13" t="str">
        <f t="shared" si="1"/>
        <v>høyt</v>
      </c>
      <c r="AB67" s="14"/>
      <c r="AC67" s="14"/>
      <c r="AD67" s="14"/>
      <c r="AE67" s="13"/>
      <c r="AF67" s="17">
        <f t="shared" si="2"/>
        <v>90</v>
      </c>
      <c r="AG67" s="18" t="str">
        <f t="shared" si="3"/>
        <v>stk</v>
      </c>
      <c r="AH67" s="18"/>
      <c r="AI67" s="13"/>
      <c r="AJ67" s="14"/>
      <c r="AK67" s="14"/>
      <c r="AL67" s="14"/>
      <c r="AM67" s="14"/>
      <c r="AN67" s="14"/>
    </row>
    <row r="68" spans="2:40" x14ac:dyDescent="0.25">
      <c r="B68" s="15">
        <v>411</v>
      </c>
      <c r="C68" s="16" t="s">
        <v>359</v>
      </c>
      <c r="D68" s="9" t="s">
        <v>360</v>
      </c>
      <c r="E68" s="21"/>
      <c r="F68" s="18"/>
      <c r="G68" s="19" t="s">
        <v>237</v>
      </c>
      <c r="H68" s="19"/>
      <c r="I68" s="19"/>
      <c r="J68" s="19"/>
      <c r="K68" s="19"/>
      <c r="L68" s="20"/>
      <c r="M68" s="20"/>
      <c r="N68" s="20"/>
      <c r="O68" s="20"/>
      <c r="P68" s="20"/>
      <c r="Q68" s="20"/>
      <c r="R68" s="20"/>
      <c r="S68" s="20"/>
      <c r="T68" s="25">
        <v>3</v>
      </c>
      <c r="U68" s="25">
        <v>2</v>
      </c>
      <c r="V68" s="25">
        <v>1</v>
      </c>
      <c r="W68" s="25">
        <v>2</v>
      </c>
      <c r="X68" s="25">
        <v>1</v>
      </c>
      <c r="Y68" s="25">
        <v>2</v>
      </c>
      <c r="Z68" s="25">
        <f t="shared" si="0"/>
        <v>11</v>
      </c>
      <c r="AA68" s="13" t="str">
        <f t="shared" si="1"/>
        <v>middels</v>
      </c>
      <c r="AB68" s="14"/>
      <c r="AC68" s="14"/>
      <c r="AD68" s="14"/>
      <c r="AE68" s="13"/>
      <c r="AF68" s="17">
        <f t="shared" si="2"/>
        <v>0</v>
      </c>
      <c r="AG68" s="18">
        <f t="shared" si="3"/>
        <v>0</v>
      </c>
      <c r="AH68" s="18"/>
      <c r="AI68" s="13"/>
      <c r="AJ68" s="14"/>
      <c r="AK68" s="14"/>
      <c r="AL68" s="14"/>
      <c r="AM68" s="14"/>
      <c r="AN68" s="14"/>
    </row>
    <row r="69" spans="2:40" x14ac:dyDescent="0.25">
      <c r="B69" s="15">
        <v>411</v>
      </c>
      <c r="C69" s="16" t="s">
        <v>359</v>
      </c>
      <c r="D69" s="9" t="s">
        <v>361</v>
      </c>
      <c r="E69" s="21"/>
      <c r="F69" s="18"/>
      <c r="G69" s="19" t="s">
        <v>362</v>
      </c>
      <c r="H69" s="19"/>
      <c r="I69" s="19"/>
      <c r="J69" s="19"/>
      <c r="K69" s="19"/>
      <c r="L69" s="20"/>
      <c r="M69" s="20"/>
      <c r="N69" s="20"/>
      <c r="O69" s="20"/>
      <c r="P69" s="20"/>
      <c r="Q69" s="20"/>
      <c r="R69" s="20"/>
      <c r="S69" s="20"/>
      <c r="T69" s="25">
        <v>3</v>
      </c>
      <c r="U69" s="25">
        <v>3</v>
      </c>
      <c r="V69" s="25">
        <v>1</v>
      </c>
      <c r="W69" s="25">
        <v>2</v>
      </c>
      <c r="X69" s="25">
        <v>3</v>
      </c>
      <c r="Y69" s="25">
        <v>3</v>
      </c>
      <c r="Z69" s="25">
        <f t="shared" si="0"/>
        <v>15</v>
      </c>
      <c r="AA69" s="13" t="str">
        <f t="shared" si="1"/>
        <v>høyt</v>
      </c>
      <c r="AB69" s="14"/>
      <c r="AC69" s="14"/>
      <c r="AD69" s="14"/>
      <c r="AE69" s="13"/>
      <c r="AF69" s="17">
        <f t="shared" si="2"/>
        <v>0</v>
      </c>
      <c r="AG69" s="18">
        <f t="shared" si="3"/>
        <v>0</v>
      </c>
      <c r="AH69" s="18"/>
      <c r="AI69" s="13"/>
      <c r="AJ69" s="14"/>
      <c r="AK69" s="14"/>
      <c r="AL69" s="14"/>
      <c r="AM69" s="14"/>
      <c r="AN69" s="14"/>
    </row>
    <row r="70" spans="2:40" ht="22.5" x14ac:dyDescent="0.25">
      <c r="B70" s="15">
        <v>763</v>
      </c>
      <c r="C70" s="16" t="s">
        <v>363</v>
      </c>
      <c r="D70" s="9" t="s">
        <v>364</v>
      </c>
      <c r="E70" s="21">
        <v>1</v>
      </c>
      <c r="F70" s="18" t="s">
        <v>78</v>
      </c>
      <c r="G70" s="19" t="s">
        <v>250</v>
      </c>
      <c r="H70" s="19"/>
      <c r="I70" s="19"/>
      <c r="J70" s="19"/>
      <c r="K70" s="19"/>
      <c r="L70" s="20" t="s">
        <v>365</v>
      </c>
      <c r="M70" s="20"/>
      <c r="N70" s="20"/>
      <c r="O70" s="20"/>
      <c r="P70" s="20"/>
      <c r="Q70" s="20"/>
      <c r="R70" s="20"/>
      <c r="S70" s="20"/>
      <c r="T70" s="25">
        <v>2</v>
      </c>
      <c r="U70" s="25">
        <v>3</v>
      </c>
      <c r="V70" s="25">
        <v>1</v>
      </c>
      <c r="W70" s="25">
        <v>1</v>
      </c>
      <c r="X70" s="25">
        <v>2</v>
      </c>
      <c r="Y70" s="25">
        <v>1</v>
      </c>
      <c r="Z70" s="25">
        <f t="shared" si="0"/>
        <v>10</v>
      </c>
      <c r="AA70" s="13" t="str">
        <f t="shared" si="1"/>
        <v>lavt</v>
      </c>
      <c r="AB70" s="14"/>
      <c r="AC70" s="14"/>
      <c r="AD70" s="14"/>
      <c r="AE70" s="13"/>
      <c r="AF70" s="17">
        <f t="shared" si="2"/>
        <v>0.2</v>
      </c>
      <c r="AG70" s="18" t="str">
        <f t="shared" si="3"/>
        <v>stk</v>
      </c>
      <c r="AH70" s="18"/>
      <c r="AI70" s="13"/>
      <c r="AJ70" s="14"/>
      <c r="AK70" s="14"/>
      <c r="AL70" s="14"/>
      <c r="AM70" s="14"/>
      <c r="AN70" s="14"/>
    </row>
  </sheetData>
  <mergeCells count="34">
    <mergeCell ref="AN2:AN3"/>
    <mergeCell ref="AB2:AB3"/>
    <mergeCell ref="AC2:AC3"/>
    <mergeCell ref="AD2:AD3"/>
    <mergeCell ref="AE2:AE3"/>
    <mergeCell ref="AF2:AG3"/>
    <mergeCell ref="AH2:AH3"/>
    <mergeCell ref="AI2:AI3"/>
    <mergeCell ref="AJ2:AJ3"/>
    <mergeCell ref="AK2:AK3"/>
    <mergeCell ref="AL2:AL3"/>
    <mergeCell ref="AM2:AM3"/>
    <mergeCell ref="AA2:AA3"/>
    <mergeCell ref="L2:L3"/>
    <mergeCell ref="M2:M3"/>
    <mergeCell ref="N2:N3"/>
    <mergeCell ref="R2:R3"/>
    <mergeCell ref="T2:T3"/>
    <mergeCell ref="U2:U3"/>
    <mergeCell ref="V2:V3"/>
    <mergeCell ref="W2:W3"/>
    <mergeCell ref="X2:X3"/>
    <mergeCell ref="Y2:Y3"/>
    <mergeCell ref="Z2:Z3"/>
    <mergeCell ref="B1:R1"/>
    <mergeCell ref="T1:AA1"/>
    <mergeCell ref="AB1:AD1"/>
    <mergeCell ref="AE1:AI1"/>
    <mergeCell ref="AJ1:AN1"/>
    <mergeCell ref="B2:C3"/>
    <mergeCell ref="D2:D3"/>
    <mergeCell ref="E2:F3"/>
    <mergeCell ref="G2:G3"/>
    <mergeCell ref="H2:K2"/>
  </mergeCells>
  <conditionalFormatting sqref="T4:Y25 T32:Y32 T40:Y68 T70:Y70 T27:Y28 T34:Y38">
    <cfRule type="colorScale" priority="11">
      <colorScale>
        <cfvo type="num" val="1"/>
        <cfvo type="num" val="2"/>
        <cfvo type="num" val="3"/>
        <color theme="8"/>
        <color theme="4"/>
        <color theme="7"/>
      </colorScale>
    </cfRule>
  </conditionalFormatting>
  <conditionalFormatting sqref="T29:Y29">
    <cfRule type="colorScale" priority="10">
      <colorScale>
        <cfvo type="num" val="1"/>
        <cfvo type="num" val="2"/>
        <cfvo type="num" val="3"/>
        <color theme="8"/>
        <color theme="4"/>
        <color theme="7"/>
      </colorScale>
    </cfRule>
  </conditionalFormatting>
  <conditionalFormatting sqref="T30:Y30">
    <cfRule type="colorScale" priority="9">
      <colorScale>
        <cfvo type="num" val="1"/>
        <cfvo type="num" val="2"/>
        <cfvo type="num" val="3"/>
        <color theme="8"/>
        <color theme="4"/>
        <color theme="7"/>
      </colorScale>
    </cfRule>
  </conditionalFormatting>
  <conditionalFormatting sqref="T39:Y39">
    <cfRule type="colorScale" priority="8">
      <colorScale>
        <cfvo type="num" val="1"/>
        <cfvo type="num" val="2"/>
        <cfvo type="num" val="3"/>
        <color theme="8"/>
        <color theme="4"/>
        <color theme="7"/>
      </colorScale>
    </cfRule>
  </conditionalFormatting>
  <conditionalFormatting sqref="T69:Y69">
    <cfRule type="colorScale" priority="7">
      <colorScale>
        <cfvo type="num" val="1"/>
        <cfvo type="num" val="2"/>
        <cfvo type="num" val="3"/>
        <color theme="8"/>
        <color theme="4"/>
        <color theme="7"/>
      </colorScale>
    </cfRule>
  </conditionalFormatting>
  <conditionalFormatting sqref="T26:Y26">
    <cfRule type="colorScale" priority="6">
      <colorScale>
        <cfvo type="num" val="1"/>
        <cfvo type="num" val="2"/>
        <cfvo type="num" val="3"/>
        <color theme="8"/>
        <color theme="4"/>
        <color theme="7"/>
      </colorScale>
    </cfRule>
  </conditionalFormatting>
  <conditionalFormatting sqref="T33:Y33">
    <cfRule type="colorScale" priority="5">
      <colorScale>
        <cfvo type="num" val="1"/>
        <cfvo type="num" val="2"/>
        <cfvo type="num" val="3"/>
        <color theme="8"/>
        <color theme="4"/>
        <color theme="7"/>
      </colorScale>
    </cfRule>
  </conditionalFormatting>
  <conditionalFormatting sqref="T31:Y31">
    <cfRule type="colorScale" priority="4">
      <colorScale>
        <cfvo type="num" val="1"/>
        <cfvo type="num" val="2"/>
        <cfvo type="num" val="3"/>
        <color theme="8"/>
        <color theme="4"/>
        <color theme="7"/>
      </colorScale>
    </cfRule>
  </conditionalFormatting>
  <conditionalFormatting sqref="Z4:AC39 Z41:AC70 Z40:AA40 AC40">
    <cfRule type="colorScale" priority="3">
      <colorScale>
        <cfvo type="num" val="6"/>
        <cfvo type="num" val="18"/>
        <color rgb="FFFCFCFF"/>
        <color theme="7"/>
      </colorScale>
    </cfRule>
  </conditionalFormatting>
  <conditionalFormatting sqref="AA4:AA70">
    <cfRule type="cellIs" dxfId="1" priority="1" operator="equal">
      <formula>"høyt"</formula>
    </cfRule>
    <cfRule type="cellIs" dxfId="0" priority="2" operator="equal">
      <formula>"middels"</formula>
    </cfRule>
  </conditionalFormatting>
  <hyperlinks>
    <hyperlink ref="R42" r:id="rId1" display="Interface har 'Reentry' ordning for resirkulering " xr:uid="{CDBF8F5B-7525-41F0-93A7-21DD428098E8}"/>
  </hyperlinks>
  <pageMargins left="0.7" right="0.7" top="0.75" bottom="0.75" header="0.3" footer="0.3"/>
  <pageSetup paperSize="9" orientation="portrait"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d75baafb-3fea-451a-8a19-595e54d63d63">5ZK2EMW4SXNR-1840588130-54</_dlc_DocId>
    <_dlc_DocIdUrl xmlns="d75baafb-3fea-451a-8a19-595e54d63d63">
      <Url>https://asplanviak.sharepoint.com/sites/639661-04/_layouts/15/DocIdRedir.aspx?ID=5ZK2EMW4SXNR-1840588130-54</Url>
      <Description>5ZK2EMW4SXNR-1840588130-54</Description>
    </_dlc_DocIdUrl>
    <Dokumenttema xmlns="d75baafb-3fea-451a-8a19-595e54d63d63" xsi:nil="true"/>
    <RevisjonsDato xmlns="d75baafb-3fea-451a-8a19-595e54d63d63" xsi:nil="true"/>
    <Revisjon xmlns="d75baafb-3fea-451a-8a19-595e54d63d63" xsi:nil="true"/>
    <Platform xmlns="d9d3b780-adc1-488c-be3a-d46aa015ba3d">BikubeOnline</Platform>
    <Oppdragsnummer xmlns="d75baafb-3fea-451a-8a19-595e54d63d63">633591-07</Oppdragsnummer>
    <ChannelName xmlns="d75baafb-3fea-451a-8a19-595e54d63d63">General</ChannelName>
  </documentManagement>
</p:properties>
</file>

<file path=customXml/item3.xml><?xml version="1.0" encoding="utf-8"?>
<ct:contentTypeSchema xmlns:ct="http://schemas.microsoft.com/office/2006/metadata/contentType" xmlns:ma="http://schemas.microsoft.com/office/2006/metadata/properties/metaAttributes" ct:_="" ma:_="" ma:contentTypeName="Oppdragsdokument" ma:contentTypeID="0x0101001E8A2ECD4E28C441B6DC709EBCFFEFF300CAA4E00C30C1D74B87E5A849976BF5A4" ma:contentTypeVersion="6" ma:contentTypeDescription="Opprett et nytt dokument." ma:contentTypeScope="" ma:versionID="68b3c3749f2da07b5e1084de44501961">
  <xsd:schema xmlns:xsd="http://www.w3.org/2001/XMLSchema" xmlns:xs="http://www.w3.org/2001/XMLSchema" xmlns:p="http://schemas.microsoft.com/office/2006/metadata/properties" xmlns:ns2="d75baafb-3fea-451a-8a19-595e54d63d63" xmlns:ns3="d9d3b780-adc1-488c-be3a-d46aa015ba3d" targetNamespace="http://schemas.microsoft.com/office/2006/metadata/properties" ma:root="true" ma:fieldsID="2475be934be5f775262275ccb68f4134" ns2:_="" ns3:_="">
    <xsd:import namespace="d75baafb-3fea-451a-8a19-595e54d63d63"/>
    <xsd:import namespace="d9d3b780-adc1-488c-be3a-d46aa015ba3d"/>
    <xsd:element name="properties">
      <xsd:complexType>
        <xsd:sequence>
          <xsd:element name="documentManagement">
            <xsd:complexType>
              <xsd:all>
                <xsd:element ref="ns2:_dlc_DocId" minOccurs="0"/>
                <xsd:element ref="ns2:_dlc_DocIdUrl" minOccurs="0"/>
                <xsd:element ref="ns2:_dlc_DocIdPersistId" minOccurs="0"/>
                <xsd:element ref="ns2:ChannelName" minOccurs="0"/>
                <xsd:element ref="ns2:Dokumenttema" minOccurs="0"/>
                <xsd:element ref="ns2:Oppdragsnummer" minOccurs="0"/>
                <xsd:element ref="ns2:Revisjon" minOccurs="0"/>
                <xsd:element ref="ns2:RevisjonsDato" minOccurs="0"/>
                <xsd:element ref="ns3:Platform"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5baafb-3fea-451a-8a19-595e54d63d63" elementFormDefault="qualified">
    <xsd:import namespace="http://schemas.microsoft.com/office/2006/documentManagement/types"/>
    <xsd:import namespace="http://schemas.microsoft.com/office/infopath/2007/PartnerControls"/>
    <xsd:element name="_dlc_DocId" ma:index="8" nillable="true" ma:displayName="Dokument-ID-verdi" ma:description="Verdien for dokument-IDen som er tilordnet elementet." ma:indexed="true" ma:internalName="_dlc_DocId" ma:readOnly="true">
      <xsd:simpleType>
        <xsd:restriction base="dms:Text"/>
      </xsd:simpleType>
    </xsd:element>
    <xsd:element name="_dlc_DocIdUrl" ma:index="9" nillable="true" ma:displayName="Dokument-ID" ma:description="Fast kobling til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Fast ID" ma:description="Behold IDen ved tillegging." ma:hidden="true" ma:internalName="_dlc_DocIdPersistId" ma:readOnly="true">
      <xsd:simpleType>
        <xsd:restriction base="dms:Boolean"/>
      </xsd:simpleType>
    </xsd:element>
    <xsd:element name="ChannelName" ma:index="11" nillable="true" ma:displayName="Kanal" ma:internalName="ChannelName" ma:readOnly="true">
      <xsd:simpleType>
        <xsd:restriction base="dms:Text"/>
      </xsd:simpleType>
    </xsd:element>
    <xsd:element name="Dokumenttema" ma:index="12" nillable="true" ma:displayName="Dokumenttema" ma:list="{22ca0e09-79ce-4d5b-8161-48ef906a1052}" ma:internalName="Dokumenttema" ma:showField="Title">
      <xsd:simpleType>
        <xsd:restriction base="dms:Lookup"/>
      </xsd:simpleType>
    </xsd:element>
    <xsd:element name="Oppdragsnummer" ma:index="13" nillable="true" ma:displayName="Oppdragsnummer" ma:internalName="Oppdragsnummer" ma:readOnly="true">
      <xsd:simpleType>
        <xsd:restriction base="dms:Text"/>
      </xsd:simpleType>
    </xsd:element>
    <xsd:element name="Revisjon" ma:index="14" nillable="true" ma:displayName="Revisjon" ma:internalName="Revisjon">
      <xsd:simpleType>
        <xsd:restriction base="dms:Text"/>
      </xsd:simpleType>
    </xsd:element>
    <xsd:element name="RevisjonsDato" ma:index="15" nillable="true" ma:displayName="RevisjonsDato" ma:format="DateOnly" ma:internalName="RevisjonsDato">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9d3b780-adc1-488c-be3a-d46aa015ba3d" elementFormDefault="qualified">
    <xsd:import namespace="http://schemas.microsoft.com/office/2006/documentManagement/types"/>
    <xsd:import namespace="http://schemas.microsoft.com/office/infopath/2007/PartnerControls"/>
    <xsd:element name="Platform" ma:index="16" nillable="true" ma:displayName="Platform" ma:default="BikubeOnline" ma:internalName="Platform" ma:readOnly="true">
      <xsd:simpleType>
        <xsd:restriction base="dms:Text"/>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Dokument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A80B26E-5C6F-4C13-A349-FFCE8DC245C3}">
  <ds:schemaRefs>
    <ds:schemaRef ds:uri="http://schemas.microsoft.com/sharepoint/v3/contenttype/forms"/>
  </ds:schemaRefs>
</ds:datastoreItem>
</file>

<file path=customXml/itemProps2.xml><?xml version="1.0" encoding="utf-8"?>
<ds:datastoreItem xmlns:ds="http://schemas.openxmlformats.org/officeDocument/2006/customXml" ds:itemID="{BA2CC659-75BC-4A3E-8D01-99AFA388E79F}">
  <ds:schemaRefs>
    <ds:schemaRef ds:uri="http://schemas.microsoft.com/office/2006/metadata/properties"/>
    <ds:schemaRef ds:uri="http://schemas.openxmlformats.org/package/2006/metadata/core-properties"/>
    <ds:schemaRef ds:uri="http://purl.org/dc/dcmitype/"/>
    <ds:schemaRef ds:uri="http://purl.org/dc/elements/1.1/"/>
    <ds:schemaRef ds:uri="http://schemas.microsoft.com/office/2006/documentManagement/types"/>
    <ds:schemaRef ds:uri="d75baafb-3fea-451a-8a19-595e54d63d63"/>
    <ds:schemaRef ds:uri="http://schemas.microsoft.com/office/infopath/2007/PartnerControls"/>
    <ds:schemaRef ds:uri="http://purl.org/dc/terms/"/>
    <ds:schemaRef ds:uri="d9d3b780-adc1-488c-be3a-d46aa015ba3d"/>
    <ds:schemaRef ds:uri="http://www.w3.org/XML/1998/namespace"/>
  </ds:schemaRefs>
</ds:datastoreItem>
</file>

<file path=customXml/itemProps3.xml><?xml version="1.0" encoding="utf-8"?>
<ds:datastoreItem xmlns:ds="http://schemas.openxmlformats.org/officeDocument/2006/customXml" ds:itemID="{E9BA89BC-910E-4C18-9E35-A2E188DCDB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5baafb-3fea-451a-8a19-595e54d63d63"/>
    <ds:schemaRef ds:uri="d9d3b780-adc1-488c-be3a-d46aa015ba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F016F9B-20CF-4B1D-A55B-9F079D77173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Regneark</vt:lpstr>
      </vt:variant>
      <vt:variant>
        <vt:i4>3</vt:i4>
      </vt:variant>
    </vt:vector>
  </HeadingPairs>
  <TitlesOfParts>
    <vt:vector size="3" baseType="lpstr">
      <vt:lpstr>Innledning</vt:lpstr>
      <vt:lpstr>Oppsummering</vt:lpstr>
      <vt:lpstr>Oppsummering (2)</vt:lpstr>
    </vt:vector>
  </TitlesOfParts>
  <Manager/>
  <Company>Asplan Viak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 Sigrid Nordby</dc:creator>
  <cp:keywords/>
  <dc:description/>
  <cp:lastModifiedBy>Frida Grønhaug Ottemo</cp:lastModifiedBy>
  <cp:revision/>
  <dcterms:created xsi:type="dcterms:W3CDTF">2020-09-17T14:06:54Z</dcterms:created>
  <dcterms:modified xsi:type="dcterms:W3CDTF">2023-10-31T19:32:47Z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0x0101001E8A2ECD4E28C441B6DC709EBCFFEFF300CAA4E00C30C1D74B87E5A849976BF5A4</vt:lpwstr>
  </property>
  <property fmtid="{D5CDD505-2E9C-101B-9397-08002B2CF9AE}" pid="3" name="_dlc_DocIdItemGuid">
    <vt:lpwstr>23cc5bbe-2b6d-4f1d-91b3-9e24c24c8f5a</vt:lpwstr>
  </property>
  <property fmtid="{D5CDD505-2E9C-101B-9397-08002B2CF9AE}" pid="4" name="MediaServiceImageTags">
    <vt:lpwstr/>
  </property>
  <property fmtid="{D5CDD505-2E9C-101B-9397-08002B2CF9AE}" pid="5" name="Platform">
    <vt:lpwstr>BikubeOnline</vt:lpwstr>
  </property>
  <property fmtid="{D5CDD505-2E9C-101B-9397-08002B2CF9AE}" pid="6" name="MSIP_Label_6379ec1e-7734-4071-a4b9-9f091c05fa90_Enabled">
    <vt:lpwstr>true</vt:lpwstr>
  </property>
  <property fmtid="{D5CDD505-2E9C-101B-9397-08002B2CF9AE}" pid="7" name="MSIP_Label_6379ec1e-7734-4071-a4b9-9f091c05fa90_SetDate">
    <vt:lpwstr>2023-06-05T07:41:17Z</vt:lpwstr>
  </property>
  <property fmtid="{D5CDD505-2E9C-101B-9397-08002B2CF9AE}" pid="8" name="MSIP_Label_6379ec1e-7734-4071-a4b9-9f091c05fa90_Method">
    <vt:lpwstr>Standard</vt:lpwstr>
  </property>
  <property fmtid="{D5CDD505-2E9C-101B-9397-08002B2CF9AE}" pid="9" name="MSIP_Label_6379ec1e-7734-4071-a4b9-9f091c05fa90_Name">
    <vt:lpwstr>General-No-Marking</vt:lpwstr>
  </property>
  <property fmtid="{D5CDD505-2E9C-101B-9397-08002B2CF9AE}" pid="10" name="MSIP_Label_6379ec1e-7734-4071-a4b9-9f091c05fa90_SiteId">
    <vt:lpwstr>33dab507-5210-4075-805b-f2717d8cfa74</vt:lpwstr>
  </property>
  <property fmtid="{D5CDD505-2E9C-101B-9397-08002B2CF9AE}" pid="11" name="MSIP_Label_6379ec1e-7734-4071-a4b9-9f091c05fa90_ActionId">
    <vt:lpwstr>81b8e319-3bb4-4a4e-b586-97c9b6313201</vt:lpwstr>
  </property>
  <property fmtid="{D5CDD505-2E9C-101B-9397-08002B2CF9AE}" pid="12" name="MSIP_Label_6379ec1e-7734-4071-a4b9-9f091c05fa90_ContentBits">
    <vt:lpwstr>0</vt:lpwstr>
  </property>
</Properties>
</file>